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8FFE973-DAFD-404E-A84D-D43D3A8AF6A2}" xr6:coauthVersionLast="47" xr6:coauthVersionMax="47" xr10:uidLastSave="{00000000-0000-0000-0000-000000000000}"/>
  <bookViews>
    <workbookView xWindow="33375" yWindow="1875" windowWidth="21600" windowHeight="11385" firstSheet="5" activeTab="5" xr2:uid="{00000000-000D-0000-FFFF-FFFF00000000}"/>
  </bookViews>
  <sheets>
    <sheet name="Contents" sheetId="1" r:id="rId1"/>
    <sheet name="About" sheetId="2" r:id="rId2"/>
    <sheet name="World macro" sheetId="3" r:id="rId3"/>
    <sheet name="Aus macro" sheetId="4" r:id="rId4"/>
    <sheet name="Commodity sector" sheetId="5" r:id="rId5"/>
    <sheet name="Selected exports" sheetId="6" r:id="rId6"/>
    <sheet name="Quarterly prices" sheetId="7" r:id="rId7"/>
    <sheet name="Quarterly export volumes" sheetId="8" r:id="rId8"/>
    <sheet name="Quarterly export values" sheetId="9" r:id="rId9"/>
    <sheet name="Steel-making" sheetId="10" r:id="rId10"/>
    <sheet name="Steel-making steel" sheetId="11" r:id="rId11"/>
    <sheet name="Steel-making iron ore" sheetId="12" r:id="rId12"/>
    <sheet name="Steel-making met coal" sheetId="13" r:id="rId13"/>
    <sheet name="Thermal coal" sheetId="14" r:id="rId14"/>
    <sheet name="Oil" sheetId="15" r:id="rId15"/>
    <sheet name="Gas" sheetId="16" r:id="rId16"/>
    <sheet name="Uranium" sheetId="17" r:id="rId17"/>
    <sheet name="Gold" sheetId="18" r:id="rId18"/>
    <sheet name="Aluminium" sheetId="19" r:id="rId19"/>
    <sheet name="Copper" sheetId="20" r:id="rId20"/>
    <sheet name="Nickel" sheetId="21" r:id="rId21"/>
    <sheet name="Zinc" sheetId="22" r:id="rId22"/>
    <sheet name="Lithium" sheetId="23" r:id="rId23"/>
  </sheets>
  <definedNames>
    <definedName name="_xlnm.Print_Area" localSheetId="18">Aluminium!$F$8:$N$49</definedName>
    <definedName name="_xlnm.Print_Area" localSheetId="3">'Aus macro'!$F$7:$K$15</definedName>
    <definedName name="_xlnm.Print_Area" localSheetId="4">'Commodity sector'!$F$7:$N$19</definedName>
    <definedName name="_xlnm.Print_Area" localSheetId="19">Copper!$F$8:$N$40</definedName>
    <definedName name="_xlnm.Print_Area" localSheetId="15">Gas!$F$24:$N$44</definedName>
    <definedName name="_xlnm.Print_Area" localSheetId="17">Gold!$F$8:$N$36</definedName>
    <definedName name="_xlnm.Print_Area" localSheetId="22">Lithium!$F$7:$N$44</definedName>
    <definedName name="_xlnm.Print_Area" localSheetId="20">Nickel!$F$7:$N$39</definedName>
    <definedName name="_xlnm.Print_Area" localSheetId="14">Oil!$F$8:$N$46</definedName>
    <definedName name="_xlnm.Print_Area" localSheetId="5">'Selected exports'!$F$7:$Q$25</definedName>
    <definedName name="_xlnm.Print_Area" localSheetId="9">'Steel-making'!$F$8:$N$47</definedName>
    <definedName name="_xlnm.Print_Area" localSheetId="11">'Steel-making iron ore'!$F$8:$N$23</definedName>
    <definedName name="_xlnm.Print_Area" localSheetId="12">'Steel-making met coal'!$F$8:$N$26</definedName>
    <definedName name="_xlnm.Print_Area" localSheetId="10">'Steel-making steel'!$F$8:$N$31</definedName>
    <definedName name="_xlnm.Print_Area" localSheetId="13">'Thermal coal'!$F$6:$N$49</definedName>
    <definedName name="_xlnm.Print_Area" localSheetId="16">Uranium!$F$8:$N$41</definedName>
    <definedName name="_xlnm.Print_Area" localSheetId="2">'World macro'!$F$7:$J$32</definedName>
    <definedName name="_xlnm.Print_Area" localSheetId="21">Zinc!$F$8:$N$41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1" l="1"/>
  <c r="M10" i="11"/>
  <c r="N10" i="11"/>
  <c r="L11" i="11"/>
  <c r="M11" i="11"/>
  <c r="N11" i="11"/>
  <c r="L12" i="11"/>
  <c r="M12" i="11"/>
  <c r="N12" i="11"/>
  <c r="L13" i="11"/>
  <c r="M13" i="11"/>
  <c r="N13" i="11"/>
  <c r="L14" i="11"/>
  <c r="M14" i="11"/>
  <c r="N14" i="11"/>
  <c r="L15" i="11"/>
  <c r="M15" i="11"/>
  <c r="N15" i="11"/>
  <c r="L16" i="11"/>
  <c r="M16" i="11"/>
  <c r="N16" i="11"/>
  <c r="L17" i="11"/>
  <c r="M17" i="11"/>
  <c r="N17" i="11"/>
  <c r="N18" i="11"/>
  <c r="M18" i="11"/>
  <c r="L18" i="11"/>
  <c r="L20" i="11"/>
  <c r="M20" i="11"/>
  <c r="N20" i="11"/>
  <c r="L21" i="11"/>
  <c r="M21" i="11"/>
  <c r="N21" i="11"/>
  <c r="L22" i="11"/>
  <c r="M22" i="11"/>
  <c r="N22" i="11"/>
  <c r="L23" i="11"/>
  <c r="M23" i="11"/>
  <c r="N23" i="11"/>
  <c r="L24" i="11"/>
  <c r="M24" i="11"/>
  <c r="N24" i="11"/>
  <c r="L25" i="11"/>
  <c r="M25" i="11"/>
  <c r="N25" i="11"/>
  <c r="L26" i="11"/>
  <c r="M26" i="11"/>
  <c r="N26" i="11"/>
  <c r="H18" i="9"/>
  <c r="L10" i="12"/>
  <c r="M10" i="12"/>
  <c r="N10" i="12"/>
  <c r="L11" i="12"/>
  <c r="M11" i="12"/>
  <c r="N11" i="12"/>
  <c r="L12" i="12"/>
  <c r="M12" i="12"/>
  <c r="N12" i="12"/>
  <c r="N13" i="12"/>
  <c r="M13" i="12"/>
  <c r="L13" i="12"/>
  <c r="N15" i="12"/>
  <c r="N16" i="12"/>
  <c r="N17" i="12"/>
  <c r="N18" i="12"/>
  <c r="M15" i="12"/>
  <c r="M16" i="12"/>
  <c r="M17" i="12"/>
  <c r="M18" i="12"/>
  <c r="L15" i="12"/>
  <c r="L16" i="12"/>
  <c r="L17" i="12"/>
  <c r="L18" i="12"/>
  <c r="L11" i="14"/>
  <c r="N34" i="23"/>
  <c r="M34" i="23"/>
  <c r="L34" i="23"/>
  <c r="N33" i="23"/>
  <c r="M33" i="23"/>
  <c r="L33" i="23"/>
  <c r="N32" i="23"/>
  <c r="L32" i="23"/>
  <c r="N31" i="23"/>
  <c r="M31" i="23"/>
  <c r="L31" i="23"/>
  <c r="N29" i="23"/>
  <c r="L29" i="23"/>
  <c r="N28" i="23"/>
  <c r="M28" i="23"/>
  <c r="L28" i="23"/>
  <c r="N26" i="23"/>
  <c r="M26" i="23"/>
  <c r="L26" i="23"/>
  <c r="N17" i="23"/>
  <c r="M17" i="23"/>
  <c r="L17" i="23"/>
  <c r="N16" i="23"/>
  <c r="M16" i="23"/>
  <c r="L16" i="23"/>
  <c r="N14" i="23"/>
  <c r="M14" i="23"/>
  <c r="L14" i="23"/>
  <c r="N13" i="23"/>
  <c r="M13" i="23"/>
  <c r="L13" i="23"/>
  <c r="N11" i="23"/>
  <c r="M11" i="23"/>
  <c r="L11" i="23"/>
  <c r="N10" i="23"/>
  <c r="M10" i="23"/>
  <c r="L10" i="23"/>
  <c r="A4" i="23"/>
  <c r="A3" i="23"/>
  <c r="H3" i="23" s="1"/>
  <c r="H1" i="23"/>
  <c r="N36" i="22"/>
  <c r="M36" i="22"/>
  <c r="L36" i="22"/>
  <c r="N35" i="22"/>
  <c r="M35" i="22"/>
  <c r="L35" i="22"/>
  <c r="N33" i="22"/>
  <c r="M33" i="22"/>
  <c r="L33" i="22"/>
  <c r="N32" i="22"/>
  <c r="M32" i="22"/>
  <c r="L32" i="22"/>
  <c r="N31" i="22"/>
  <c r="M31" i="22"/>
  <c r="L31" i="22"/>
  <c r="N29" i="22"/>
  <c r="M29" i="22"/>
  <c r="L29" i="22"/>
  <c r="N28" i="22"/>
  <c r="M28" i="22"/>
  <c r="L28" i="22"/>
  <c r="N20" i="22"/>
  <c r="M20" i="22"/>
  <c r="L20" i="22"/>
  <c r="N19" i="22"/>
  <c r="M19" i="22"/>
  <c r="L19" i="22"/>
  <c r="N18" i="22"/>
  <c r="M18" i="22"/>
  <c r="L18" i="22"/>
  <c r="N17" i="22"/>
  <c r="M17" i="22"/>
  <c r="L17" i="22"/>
  <c r="N15" i="22"/>
  <c r="M15" i="22"/>
  <c r="L15" i="22"/>
  <c r="N14" i="22"/>
  <c r="M14" i="22"/>
  <c r="L14" i="22"/>
  <c r="N13" i="22"/>
  <c r="M13" i="22"/>
  <c r="L13" i="22"/>
  <c r="N12" i="22"/>
  <c r="M12" i="22"/>
  <c r="L12" i="22"/>
  <c r="N11" i="22"/>
  <c r="M11" i="22"/>
  <c r="L11" i="22"/>
  <c r="A4" i="22"/>
  <c r="A3" i="22"/>
  <c r="H3" i="22" s="1"/>
  <c r="H1" i="22"/>
  <c r="N34" i="21"/>
  <c r="M34" i="21"/>
  <c r="L34" i="21"/>
  <c r="N33" i="21"/>
  <c r="M33" i="21"/>
  <c r="L33" i="21"/>
  <c r="N32" i="21"/>
  <c r="M32" i="21"/>
  <c r="L32" i="21"/>
  <c r="N31" i="21"/>
  <c r="M31" i="21"/>
  <c r="L31" i="21"/>
  <c r="N30" i="21"/>
  <c r="M30" i="21"/>
  <c r="L30" i="21"/>
  <c r="N29" i="21"/>
  <c r="M29" i="21"/>
  <c r="L29" i="21"/>
  <c r="N20" i="21"/>
  <c r="M20" i="21"/>
  <c r="L20" i="21"/>
  <c r="N19" i="21"/>
  <c r="M19" i="21"/>
  <c r="L19" i="21"/>
  <c r="N18" i="21"/>
  <c r="M18" i="21"/>
  <c r="L18" i="21"/>
  <c r="N17" i="21"/>
  <c r="M17" i="21"/>
  <c r="L17" i="21"/>
  <c r="N15" i="21"/>
  <c r="M15" i="21"/>
  <c r="L15" i="21"/>
  <c r="N14" i="21"/>
  <c r="M14" i="21"/>
  <c r="L14" i="21"/>
  <c r="N13" i="21"/>
  <c r="M13" i="21"/>
  <c r="L13" i="21"/>
  <c r="N12" i="21"/>
  <c r="M12" i="21"/>
  <c r="L12" i="21"/>
  <c r="N11" i="21"/>
  <c r="M11" i="21"/>
  <c r="L11" i="21"/>
  <c r="A4" i="21"/>
  <c r="A3" i="21"/>
  <c r="H3" i="21" s="1"/>
  <c r="H1" i="21"/>
  <c r="N35" i="20"/>
  <c r="M35" i="20"/>
  <c r="L35" i="20"/>
  <c r="N34" i="20"/>
  <c r="M34" i="20"/>
  <c r="L34" i="20"/>
  <c r="N32" i="20"/>
  <c r="M32" i="20"/>
  <c r="L32" i="20"/>
  <c r="N31" i="20"/>
  <c r="M31" i="20"/>
  <c r="L31" i="20"/>
  <c r="N30" i="20"/>
  <c r="M30" i="20"/>
  <c r="L30" i="20"/>
  <c r="N28" i="20"/>
  <c r="M28" i="20"/>
  <c r="L28" i="20"/>
  <c r="N27" i="20"/>
  <c r="M27" i="20"/>
  <c r="L27" i="20"/>
  <c r="N20" i="20"/>
  <c r="M20" i="20"/>
  <c r="L20" i="20"/>
  <c r="N19" i="20"/>
  <c r="M19" i="20"/>
  <c r="L19" i="20"/>
  <c r="N18" i="20"/>
  <c r="M18" i="20"/>
  <c r="L18" i="20"/>
  <c r="N17" i="20"/>
  <c r="M17" i="20"/>
  <c r="L17" i="20"/>
  <c r="N15" i="20"/>
  <c r="M15" i="20"/>
  <c r="L15" i="20"/>
  <c r="N14" i="20"/>
  <c r="M14" i="20"/>
  <c r="L14" i="20"/>
  <c r="N13" i="20"/>
  <c r="M13" i="20"/>
  <c r="L13" i="20"/>
  <c r="N12" i="20"/>
  <c r="M12" i="20"/>
  <c r="L12" i="20"/>
  <c r="N11" i="20"/>
  <c r="M11" i="20"/>
  <c r="L11" i="20"/>
  <c r="A4" i="20"/>
  <c r="A3" i="20"/>
  <c r="H3" i="20" s="1"/>
  <c r="H1" i="20"/>
  <c r="N45" i="19"/>
  <c r="M45" i="19"/>
  <c r="L45" i="19"/>
  <c r="N44" i="19"/>
  <c r="M44" i="19"/>
  <c r="L44" i="19"/>
  <c r="N42" i="19"/>
  <c r="M42" i="19"/>
  <c r="L42" i="19"/>
  <c r="N41" i="19"/>
  <c r="M41" i="19"/>
  <c r="L41" i="19"/>
  <c r="N40" i="19"/>
  <c r="M40" i="19"/>
  <c r="L40" i="19"/>
  <c r="N39" i="19"/>
  <c r="M39" i="19"/>
  <c r="L39" i="19"/>
  <c r="N38" i="19"/>
  <c r="M38" i="19"/>
  <c r="L38" i="19"/>
  <c r="N37" i="19"/>
  <c r="M37" i="19"/>
  <c r="L37" i="19"/>
  <c r="N36" i="19"/>
  <c r="M36" i="19"/>
  <c r="L36" i="19"/>
  <c r="N35" i="19"/>
  <c r="M35" i="19"/>
  <c r="L35" i="19"/>
  <c r="N34" i="19"/>
  <c r="M34" i="19"/>
  <c r="L34" i="19"/>
  <c r="N32" i="19"/>
  <c r="M32" i="19"/>
  <c r="L32" i="19"/>
  <c r="N30" i="19"/>
  <c r="M30" i="19"/>
  <c r="L30" i="19"/>
  <c r="N29" i="19"/>
  <c r="M29" i="19"/>
  <c r="L29" i="19"/>
  <c r="N28" i="19"/>
  <c r="M28" i="19"/>
  <c r="L28" i="19"/>
  <c r="N19" i="19"/>
  <c r="M19" i="19"/>
  <c r="L19" i="19"/>
  <c r="N18" i="19"/>
  <c r="M18" i="19"/>
  <c r="L18" i="19"/>
  <c r="N16" i="19"/>
  <c r="M16" i="19"/>
  <c r="L16" i="19"/>
  <c r="N15" i="19"/>
  <c r="M15" i="19"/>
  <c r="L15" i="19"/>
  <c r="N12" i="19"/>
  <c r="M12" i="19"/>
  <c r="L12" i="19"/>
  <c r="N11" i="19"/>
  <c r="M11" i="19"/>
  <c r="L11" i="19"/>
  <c r="A4" i="19"/>
  <c r="A3" i="19"/>
  <c r="H3" i="19" s="1"/>
  <c r="H1" i="19"/>
  <c r="N30" i="18"/>
  <c r="M30" i="18"/>
  <c r="L30" i="18"/>
  <c r="N29" i="18"/>
  <c r="M29" i="18"/>
  <c r="L29" i="18"/>
  <c r="N27" i="18"/>
  <c r="M27" i="18"/>
  <c r="L27" i="18"/>
  <c r="N26" i="18"/>
  <c r="M26" i="18"/>
  <c r="L26" i="18"/>
  <c r="N25" i="18"/>
  <c r="M25" i="18"/>
  <c r="L25" i="18"/>
  <c r="N24" i="18"/>
  <c r="M24" i="18"/>
  <c r="L24" i="18"/>
  <c r="N16" i="18"/>
  <c r="M16" i="18"/>
  <c r="L16" i="18"/>
  <c r="N15" i="18"/>
  <c r="M15" i="18"/>
  <c r="L15" i="18"/>
  <c r="N13" i="18"/>
  <c r="M13" i="18"/>
  <c r="L13" i="18"/>
  <c r="N12" i="18"/>
  <c r="M12" i="18"/>
  <c r="L12" i="18"/>
  <c r="N11" i="18"/>
  <c r="M11" i="18"/>
  <c r="L11" i="18"/>
  <c r="A4" i="18"/>
  <c r="A3" i="18"/>
  <c r="H3" i="18" s="1"/>
  <c r="H1" i="18"/>
  <c r="N23" i="17"/>
  <c r="M23" i="17"/>
  <c r="L23" i="17"/>
  <c r="N22" i="17"/>
  <c r="M22" i="17"/>
  <c r="L22" i="17"/>
  <c r="N20" i="17"/>
  <c r="M20" i="17"/>
  <c r="L20" i="17"/>
  <c r="N19" i="17"/>
  <c r="M19" i="17"/>
  <c r="L19" i="17"/>
  <c r="N18" i="17"/>
  <c r="M18" i="17"/>
  <c r="L18" i="17"/>
  <c r="N17" i="17"/>
  <c r="M17" i="17"/>
  <c r="L17" i="17"/>
  <c r="N16" i="17"/>
  <c r="M16" i="17"/>
  <c r="L16" i="17"/>
  <c r="N15" i="17"/>
  <c r="M15" i="17"/>
  <c r="L15" i="17"/>
  <c r="N14" i="17"/>
  <c r="M14" i="17"/>
  <c r="L14" i="17"/>
  <c r="N13" i="17"/>
  <c r="M13" i="17"/>
  <c r="L13" i="17"/>
  <c r="N12" i="17"/>
  <c r="M12" i="17"/>
  <c r="L12" i="17"/>
  <c r="N11" i="17"/>
  <c r="M11" i="17"/>
  <c r="L11" i="17"/>
  <c r="N10" i="17"/>
  <c r="M10" i="17"/>
  <c r="L10" i="17"/>
  <c r="A4" i="17"/>
  <c r="A3" i="17"/>
  <c r="H3" i="17" s="1"/>
  <c r="H1" i="17"/>
  <c r="N37" i="16"/>
  <c r="M37" i="16"/>
  <c r="L37" i="16"/>
  <c r="N36" i="16"/>
  <c r="M36" i="16"/>
  <c r="L36" i="16"/>
  <c r="N35" i="16"/>
  <c r="M35" i="16"/>
  <c r="L35" i="16"/>
  <c r="N34" i="16"/>
  <c r="M34" i="16"/>
  <c r="L34" i="16"/>
  <c r="N32" i="16"/>
  <c r="M32" i="16"/>
  <c r="L32" i="16"/>
  <c r="N31" i="16"/>
  <c r="M31" i="16"/>
  <c r="L31" i="16"/>
  <c r="N30" i="16"/>
  <c r="M30" i="16"/>
  <c r="L30" i="16"/>
  <c r="N29" i="16"/>
  <c r="M29" i="16"/>
  <c r="L29" i="16"/>
  <c r="N28" i="16"/>
  <c r="M28" i="16"/>
  <c r="L28" i="16"/>
  <c r="N27" i="16"/>
  <c r="M27" i="16"/>
  <c r="L27" i="16"/>
  <c r="N26" i="16"/>
  <c r="M26" i="16"/>
  <c r="L26" i="16"/>
  <c r="N18" i="16"/>
  <c r="M18" i="16"/>
  <c r="L18" i="16"/>
  <c r="N17" i="16"/>
  <c r="M17" i="16"/>
  <c r="L17" i="16"/>
  <c r="N16" i="16"/>
  <c r="M16" i="16"/>
  <c r="L16" i="16"/>
  <c r="N15" i="16"/>
  <c r="M15" i="16"/>
  <c r="L15" i="16"/>
  <c r="N14" i="16"/>
  <c r="M14" i="16"/>
  <c r="L14" i="16"/>
  <c r="N12" i="16"/>
  <c r="M12" i="16"/>
  <c r="L12" i="16"/>
  <c r="N11" i="16"/>
  <c r="M11" i="16"/>
  <c r="L11" i="16"/>
  <c r="A4" i="16"/>
  <c r="A3" i="16"/>
  <c r="H3" i="16" s="1"/>
  <c r="H1" i="16"/>
  <c r="N40" i="15"/>
  <c r="M40" i="15"/>
  <c r="L40" i="15"/>
  <c r="N39" i="15"/>
  <c r="M39" i="15"/>
  <c r="L39" i="15"/>
  <c r="N38" i="15"/>
  <c r="M38" i="15"/>
  <c r="L38" i="15"/>
  <c r="N37" i="15"/>
  <c r="M37" i="15"/>
  <c r="L37" i="15"/>
  <c r="N35" i="15"/>
  <c r="M35" i="15"/>
  <c r="L35" i="15"/>
  <c r="N34" i="15"/>
  <c r="M34" i="15"/>
  <c r="L34" i="15"/>
  <c r="N33" i="15"/>
  <c r="M33" i="15"/>
  <c r="L33" i="15"/>
  <c r="N32" i="15"/>
  <c r="M32" i="15"/>
  <c r="L32" i="15"/>
  <c r="N30" i="15"/>
  <c r="M30" i="15"/>
  <c r="L30" i="15"/>
  <c r="N29" i="15"/>
  <c r="M29" i="15"/>
  <c r="L29" i="15"/>
  <c r="N28" i="15"/>
  <c r="M28" i="15"/>
  <c r="L28" i="15"/>
  <c r="N27" i="15"/>
  <c r="M27" i="15"/>
  <c r="L27" i="15"/>
  <c r="N26" i="15"/>
  <c r="M26" i="15"/>
  <c r="L26" i="15"/>
  <c r="N17" i="15"/>
  <c r="M17" i="15"/>
  <c r="L17" i="15"/>
  <c r="N16" i="15"/>
  <c r="M16" i="15"/>
  <c r="L16" i="15"/>
  <c r="N14" i="15"/>
  <c r="M14" i="15"/>
  <c r="L14" i="15"/>
  <c r="N13" i="15"/>
  <c r="M13" i="15"/>
  <c r="L13" i="15"/>
  <c r="N11" i="15"/>
  <c r="M11" i="15"/>
  <c r="L11" i="15"/>
  <c r="N10" i="15"/>
  <c r="M10" i="15"/>
  <c r="L10" i="15"/>
  <c r="A4" i="15"/>
  <c r="A3" i="15"/>
  <c r="H3" i="15"/>
  <c r="I3" i="15" s="1"/>
  <c r="H1" i="15"/>
  <c r="N44" i="14"/>
  <c r="M44" i="14"/>
  <c r="L44" i="14"/>
  <c r="N43" i="14"/>
  <c r="M43" i="14"/>
  <c r="L43" i="14"/>
  <c r="N42" i="14"/>
  <c r="M42" i="14"/>
  <c r="L42" i="14"/>
  <c r="N41" i="14"/>
  <c r="M41" i="14"/>
  <c r="L41" i="14"/>
  <c r="N33" i="14"/>
  <c r="M33" i="14"/>
  <c r="L33" i="14"/>
  <c r="N32" i="14"/>
  <c r="M32" i="14"/>
  <c r="L32" i="14"/>
  <c r="N31" i="14"/>
  <c r="M31" i="14"/>
  <c r="L31" i="14"/>
  <c r="N30" i="14"/>
  <c r="M30" i="14"/>
  <c r="L30" i="14"/>
  <c r="N29" i="14"/>
  <c r="M29" i="14"/>
  <c r="L29" i="14"/>
  <c r="N28" i="14"/>
  <c r="M28" i="14"/>
  <c r="L28" i="14"/>
  <c r="N26" i="14"/>
  <c r="M26" i="14"/>
  <c r="L26" i="14"/>
  <c r="N25" i="14"/>
  <c r="M25" i="14"/>
  <c r="L25" i="14"/>
  <c r="N24" i="14"/>
  <c r="M24" i="14"/>
  <c r="L24" i="14"/>
  <c r="N23" i="14"/>
  <c r="M23" i="14"/>
  <c r="L23" i="14"/>
  <c r="N22" i="14"/>
  <c r="M22" i="14"/>
  <c r="L22" i="14"/>
  <c r="N21" i="14"/>
  <c r="M21" i="14"/>
  <c r="L21" i="14"/>
  <c r="N20" i="14"/>
  <c r="M20" i="14"/>
  <c r="L20" i="14"/>
  <c r="N19" i="14"/>
  <c r="M19" i="14"/>
  <c r="L19" i="14"/>
  <c r="N18" i="14"/>
  <c r="M18" i="14"/>
  <c r="L18" i="14"/>
  <c r="N16" i="14"/>
  <c r="M16" i="14"/>
  <c r="L16" i="14"/>
  <c r="N15" i="14"/>
  <c r="M15" i="14"/>
  <c r="L15" i="14"/>
  <c r="N14" i="14"/>
  <c r="M14" i="14"/>
  <c r="L14" i="14"/>
  <c r="N12" i="14"/>
  <c r="M12" i="14"/>
  <c r="L12" i="14"/>
  <c r="N11" i="14"/>
  <c r="M11" i="14"/>
  <c r="A4" i="14"/>
  <c r="A3" i="14"/>
  <c r="H3" i="14" s="1"/>
  <c r="H1" i="14"/>
  <c r="N22" i="13"/>
  <c r="M22" i="13"/>
  <c r="L22" i="13"/>
  <c r="N21" i="13"/>
  <c r="M21" i="13"/>
  <c r="L21" i="13"/>
  <c r="N20" i="13"/>
  <c r="M20" i="13"/>
  <c r="L20" i="13"/>
  <c r="N19" i="13"/>
  <c r="M19" i="13"/>
  <c r="L19" i="13"/>
  <c r="N18" i="13"/>
  <c r="M18" i="13"/>
  <c r="L18" i="13"/>
  <c r="N17" i="13"/>
  <c r="M17" i="13"/>
  <c r="L17" i="13"/>
  <c r="N16" i="13"/>
  <c r="M16" i="13"/>
  <c r="L16" i="13"/>
  <c r="N14" i="13"/>
  <c r="M14" i="13"/>
  <c r="L14" i="13"/>
  <c r="N13" i="13"/>
  <c r="M13" i="13"/>
  <c r="L13" i="13"/>
  <c r="N12" i="13"/>
  <c r="M12" i="13"/>
  <c r="L12" i="13"/>
  <c r="N11" i="13"/>
  <c r="M11" i="13"/>
  <c r="L11" i="13"/>
  <c r="N10" i="13"/>
  <c r="M10" i="13"/>
  <c r="L10" i="13"/>
  <c r="A4" i="13"/>
  <c r="A3" i="13"/>
  <c r="H3" i="13" s="1"/>
  <c r="I3" i="13" s="1"/>
  <c r="I8" i="13" s="1"/>
  <c r="L8" i="13" s="1"/>
  <c r="H1" i="13"/>
  <c r="N19" i="12"/>
  <c r="M19" i="12"/>
  <c r="L19" i="12"/>
  <c r="A4" i="12"/>
  <c r="A3" i="12"/>
  <c r="H3" i="12" s="1"/>
  <c r="H1" i="12"/>
  <c r="N27" i="11"/>
  <c r="M27" i="11"/>
  <c r="L27" i="11"/>
  <c r="A4" i="11"/>
  <c r="A3" i="11"/>
  <c r="H3" i="11"/>
  <c r="H8" i="11" s="1"/>
  <c r="H1" i="11"/>
  <c r="N40" i="10"/>
  <c r="M40" i="10"/>
  <c r="L40" i="10"/>
  <c r="N39" i="10"/>
  <c r="M39" i="10"/>
  <c r="L39" i="10"/>
  <c r="N38" i="10"/>
  <c r="M38" i="10"/>
  <c r="L38" i="10"/>
  <c r="N37" i="10"/>
  <c r="M37" i="10"/>
  <c r="L37" i="10"/>
  <c r="N36" i="10"/>
  <c r="M36" i="10"/>
  <c r="L36" i="10"/>
  <c r="N35" i="10"/>
  <c r="M35" i="10"/>
  <c r="L35" i="10"/>
  <c r="N34" i="10"/>
  <c r="M34" i="10"/>
  <c r="L34" i="10"/>
  <c r="N33" i="10"/>
  <c r="M33" i="10"/>
  <c r="L33" i="10"/>
  <c r="N32" i="10"/>
  <c r="M32" i="10"/>
  <c r="L32" i="10"/>
  <c r="N30" i="10"/>
  <c r="M30" i="10"/>
  <c r="L30" i="10"/>
  <c r="N29" i="10"/>
  <c r="M29" i="10"/>
  <c r="L29" i="10"/>
  <c r="N28" i="10"/>
  <c r="M28" i="10"/>
  <c r="L28" i="10"/>
  <c r="N19" i="10"/>
  <c r="M19" i="10"/>
  <c r="L19" i="10"/>
  <c r="N18" i="10"/>
  <c r="M18" i="10"/>
  <c r="L18" i="10"/>
  <c r="N16" i="10"/>
  <c r="M16" i="10"/>
  <c r="L16" i="10"/>
  <c r="N15" i="10"/>
  <c r="M15" i="10"/>
  <c r="L15" i="10"/>
  <c r="N13" i="10"/>
  <c r="M13" i="10"/>
  <c r="L13" i="10"/>
  <c r="N12" i="10"/>
  <c r="M12" i="10"/>
  <c r="L12" i="10"/>
  <c r="A4" i="10"/>
  <c r="A3" i="10"/>
  <c r="H3" i="10" s="1"/>
  <c r="H1" i="10"/>
  <c r="R25" i="9"/>
  <c r="Q25" i="9"/>
  <c r="P25" i="9"/>
  <c r="O25" i="9"/>
  <c r="N25" i="9"/>
  <c r="M25" i="9"/>
  <c r="L25" i="9"/>
  <c r="K25" i="9"/>
  <c r="J25" i="9"/>
  <c r="I25" i="9"/>
  <c r="H25" i="9"/>
  <c r="R18" i="9"/>
  <c r="Q18" i="9"/>
  <c r="P18" i="9"/>
  <c r="O18" i="9"/>
  <c r="N18" i="9"/>
  <c r="M18" i="9"/>
  <c r="L18" i="9"/>
  <c r="K18" i="9"/>
  <c r="J18" i="9"/>
  <c r="I18" i="9"/>
  <c r="A4" i="9"/>
  <c r="H4" i="9" s="1"/>
  <c r="A3" i="9"/>
  <c r="H3" i="9" s="1"/>
  <c r="H1" i="9"/>
  <c r="A4" i="8"/>
  <c r="H4" i="8"/>
  <c r="A3" i="8"/>
  <c r="H3" i="8" s="1"/>
  <c r="H8" i="8" s="1"/>
  <c r="H1" i="8"/>
  <c r="A4" i="7"/>
  <c r="H4" i="7" s="1"/>
  <c r="A3" i="7"/>
  <c r="H3" i="7"/>
  <c r="H1" i="7"/>
  <c r="A4" i="6"/>
  <c r="A3" i="6"/>
  <c r="I2" i="6"/>
  <c r="J20" i="6" s="1"/>
  <c r="H2" i="6"/>
  <c r="H8" i="6" s="1"/>
  <c r="O8" i="6" s="1"/>
  <c r="H1" i="6"/>
  <c r="N15" i="5"/>
  <c r="M15" i="5"/>
  <c r="L15" i="5"/>
  <c r="N14" i="5"/>
  <c r="M14" i="5"/>
  <c r="L14" i="5"/>
  <c r="N13" i="5"/>
  <c r="M13" i="5"/>
  <c r="L13" i="5"/>
  <c r="N12" i="5"/>
  <c r="M12" i="5"/>
  <c r="L12" i="5"/>
  <c r="N11" i="5"/>
  <c r="M11" i="5"/>
  <c r="L11" i="5"/>
  <c r="N10" i="5"/>
  <c r="M10" i="5"/>
  <c r="L10" i="5"/>
  <c r="A4" i="5"/>
  <c r="A3" i="5"/>
  <c r="H2" i="5" s="1"/>
  <c r="H8" i="5" s="1"/>
  <c r="H1" i="5"/>
  <c r="A4" i="4"/>
  <c r="A3" i="4"/>
  <c r="H2" i="4" s="1"/>
  <c r="H1" i="4"/>
  <c r="A4" i="3"/>
  <c r="A3" i="3"/>
  <c r="G3" i="3" s="1"/>
  <c r="H1" i="3"/>
  <c r="H3" i="6"/>
  <c r="O3" i="6" s="1"/>
  <c r="J21" i="6"/>
  <c r="J13" i="6"/>
  <c r="I4" i="8"/>
  <c r="J4" i="8" s="1"/>
  <c r="H25" i="10"/>
  <c r="I3" i="11"/>
  <c r="I8" i="11" s="1"/>
  <c r="L8" i="11" s="1"/>
  <c r="H8" i="13"/>
  <c r="H8" i="15"/>
  <c r="H8" i="17"/>
  <c r="H8" i="19"/>
  <c r="H8" i="21"/>
  <c r="H8" i="23"/>
  <c r="S4" i="7"/>
  <c r="T3" i="7" s="1"/>
  <c r="S3" i="7"/>
  <c r="T4" i="7"/>
  <c r="H8" i="16" l="1"/>
  <c r="H24" i="16"/>
  <c r="H21" i="16"/>
  <c r="I3" i="16"/>
  <c r="I3" i="17"/>
  <c r="H29" i="17"/>
  <c r="H25" i="17"/>
  <c r="H22" i="18"/>
  <c r="H8" i="18"/>
  <c r="I3" i="18"/>
  <c r="H18" i="18"/>
  <c r="H3" i="3"/>
  <c r="G7" i="3"/>
  <c r="H21" i="10"/>
  <c r="H8" i="10"/>
  <c r="I3" i="10"/>
  <c r="H8" i="12"/>
  <c r="I3" i="12"/>
  <c r="I3" i="21"/>
  <c r="H26" i="21"/>
  <c r="H22" i="21"/>
  <c r="H26" i="22"/>
  <c r="I3" i="22"/>
  <c r="H22" i="22"/>
  <c r="H8" i="22"/>
  <c r="H39" i="14"/>
  <c r="I3" i="14"/>
  <c r="H35" i="14"/>
  <c r="H8" i="14"/>
  <c r="H3" i="5"/>
  <c r="I2" i="5"/>
  <c r="K4" i="8"/>
  <c r="I3" i="9"/>
  <c r="H8" i="9"/>
  <c r="I4" i="9"/>
  <c r="I3" i="8"/>
  <c r="I8" i="8" s="1"/>
  <c r="H8" i="20"/>
  <c r="H25" i="20"/>
  <c r="H22" i="20"/>
  <c r="I3" i="20"/>
  <c r="I23" i="15"/>
  <c r="L23" i="15" s="1"/>
  <c r="I19" i="15"/>
  <c r="I8" i="15"/>
  <c r="L8" i="15" s="1"/>
  <c r="J3" i="15"/>
  <c r="J3" i="13"/>
  <c r="I3" i="7"/>
  <c r="H8" i="7"/>
  <c r="I4" i="7"/>
  <c r="H7" i="4"/>
  <c r="H3" i="4"/>
  <c r="I2" i="4"/>
  <c r="I3" i="19"/>
  <c r="H25" i="19"/>
  <c r="H21" i="19"/>
  <c r="I3" i="23"/>
  <c r="H23" i="23"/>
  <c r="H19" i="23"/>
  <c r="H19" i="15"/>
  <c r="I3" i="6"/>
  <c r="P3" i="6" s="1"/>
  <c r="J14" i="6"/>
  <c r="O2" i="6"/>
  <c r="J3" i="11"/>
  <c r="H23" i="15"/>
  <c r="J15" i="6"/>
  <c r="J16" i="6"/>
  <c r="J10" i="6"/>
  <c r="J18" i="6"/>
  <c r="I8" i="6"/>
  <c r="P8" i="6" s="1"/>
  <c r="J17" i="6"/>
  <c r="J3" i="8"/>
  <c r="K3" i="8" s="1"/>
  <c r="J11" i="6"/>
  <c r="J19" i="6"/>
  <c r="J9" i="6"/>
  <c r="P2" i="6"/>
  <c r="J12" i="6"/>
  <c r="K3" i="11" l="1"/>
  <c r="K8" i="11" s="1"/>
  <c r="N8" i="11" s="1"/>
  <c r="J8" i="11"/>
  <c r="M8" i="11" s="1"/>
  <c r="J8" i="8"/>
  <c r="I21" i="10"/>
  <c r="I8" i="10"/>
  <c r="L8" i="10" s="1"/>
  <c r="J3" i="10"/>
  <c r="I25" i="10"/>
  <c r="L25" i="10" s="1"/>
  <c r="K3" i="13"/>
  <c r="K8" i="13" s="1"/>
  <c r="N8" i="13" s="1"/>
  <c r="J8" i="13"/>
  <c r="M8" i="13" s="1"/>
  <c r="I8" i="5"/>
  <c r="L8" i="5" s="1"/>
  <c r="I3" i="5"/>
  <c r="J2" i="5"/>
  <c r="I22" i="22"/>
  <c r="J3" i="22"/>
  <c r="I8" i="22"/>
  <c r="L8" i="22" s="1"/>
  <c r="I26" i="22"/>
  <c r="L26" i="22" s="1"/>
  <c r="I25" i="19"/>
  <c r="L25" i="19" s="1"/>
  <c r="I21" i="19"/>
  <c r="I8" i="19"/>
  <c r="L8" i="19" s="1"/>
  <c r="J3" i="19"/>
  <c r="J2" i="4"/>
  <c r="I7" i="4"/>
  <c r="I3" i="4"/>
  <c r="I8" i="9"/>
  <c r="J4" i="9"/>
  <c r="J3" i="9"/>
  <c r="I8" i="17"/>
  <c r="L8" i="17" s="1"/>
  <c r="J3" i="17"/>
  <c r="I29" i="17"/>
  <c r="L29" i="17" s="1"/>
  <c r="I25" i="17"/>
  <c r="H7" i="3"/>
  <c r="I3" i="3"/>
  <c r="J3" i="16"/>
  <c r="I24" i="16"/>
  <c r="L24" i="16" s="1"/>
  <c r="I21" i="16"/>
  <c r="I8" i="16"/>
  <c r="L8" i="16" s="1"/>
  <c r="I35" i="14"/>
  <c r="J3" i="14"/>
  <c r="I8" i="14"/>
  <c r="L8" i="14" s="1"/>
  <c r="I39" i="14"/>
  <c r="L39" i="14" s="1"/>
  <c r="I8" i="21"/>
  <c r="L8" i="21" s="1"/>
  <c r="J3" i="21"/>
  <c r="I26" i="21"/>
  <c r="L26" i="21" s="1"/>
  <c r="I22" i="21"/>
  <c r="J23" i="15"/>
  <c r="M23" i="15" s="1"/>
  <c r="J19" i="15"/>
  <c r="K3" i="15"/>
  <c r="J8" i="15"/>
  <c r="M8" i="15" s="1"/>
  <c r="I8" i="12"/>
  <c r="L8" i="12" s="1"/>
  <c r="J3" i="12"/>
  <c r="I18" i="18"/>
  <c r="I8" i="18"/>
  <c r="L8" i="18" s="1"/>
  <c r="J3" i="18"/>
  <c r="I22" i="18"/>
  <c r="L22" i="18" s="1"/>
  <c r="Q18" i="6"/>
  <c r="Q10" i="6"/>
  <c r="Q17" i="6"/>
  <c r="Q9" i="6"/>
  <c r="Q16" i="6"/>
  <c r="Q15" i="6"/>
  <c r="Q21" i="6"/>
  <c r="Q13" i="6"/>
  <c r="Q20" i="6"/>
  <c r="Q12" i="6"/>
  <c r="Q19" i="6"/>
  <c r="Q11" i="6"/>
  <c r="Q14" i="6"/>
  <c r="J4" i="7"/>
  <c r="I8" i="7"/>
  <c r="J3" i="7"/>
  <c r="J3" i="20"/>
  <c r="I25" i="20"/>
  <c r="L25" i="20" s="1"/>
  <c r="I22" i="20"/>
  <c r="I8" i="20"/>
  <c r="L8" i="20" s="1"/>
  <c r="I23" i="23"/>
  <c r="L23" i="23" s="1"/>
  <c r="I19" i="23"/>
  <c r="I8" i="23"/>
  <c r="L8" i="23" s="1"/>
  <c r="J3" i="23"/>
  <c r="K8" i="8"/>
  <c r="L3" i="8"/>
  <c r="L4" i="8"/>
  <c r="K2" i="4" l="1"/>
  <c r="J7" i="4"/>
  <c r="J3" i="4"/>
  <c r="K3" i="22"/>
  <c r="J26" i="22"/>
  <c r="M26" i="22" s="1"/>
  <c r="J22" i="22"/>
  <c r="J8" i="22"/>
  <c r="M8" i="22" s="1"/>
  <c r="J21" i="10"/>
  <c r="J8" i="10"/>
  <c r="M8" i="10" s="1"/>
  <c r="K3" i="10"/>
  <c r="J25" i="10"/>
  <c r="M25" i="10" s="1"/>
  <c r="K3" i="18"/>
  <c r="J22" i="18"/>
  <c r="M22" i="18" s="1"/>
  <c r="J18" i="18"/>
  <c r="J8" i="18"/>
  <c r="M8" i="18" s="1"/>
  <c r="J8" i="7"/>
  <c r="K4" i="7"/>
  <c r="K3" i="7"/>
  <c r="J8" i="17"/>
  <c r="M8" i="17" s="1"/>
  <c r="K3" i="17"/>
  <c r="J29" i="17"/>
  <c r="M29" i="17" s="1"/>
  <c r="J25" i="17"/>
  <c r="J25" i="19"/>
  <c r="M25" i="19" s="1"/>
  <c r="J21" i="19"/>
  <c r="K3" i="19"/>
  <c r="J8" i="19"/>
  <c r="M8" i="19" s="1"/>
  <c r="J3" i="5"/>
  <c r="J8" i="5"/>
  <c r="M8" i="5" s="1"/>
  <c r="K2" i="5"/>
  <c r="J19" i="23"/>
  <c r="J23" i="23"/>
  <c r="M23" i="23" s="1"/>
  <c r="K3" i="23"/>
  <c r="J8" i="23"/>
  <c r="M8" i="23" s="1"/>
  <c r="K3" i="14"/>
  <c r="J39" i="14"/>
  <c r="M39" i="14" s="1"/>
  <c r="J35" i="14"/>
  <c r="J8" i="14"/>
  <c r="M8" i="14" s="1"/>
  <c r="J22" i="20"/>
  <c r="J8" i="20"/>
  <c r="M8" i="20" s="1"/>
  <c r="J25" i="20"/>
  <c r="M25" i="20" s="1"/>
  <c r="K3" i="20"/>
  <c r="K19" i="15"/>
  <c r="K8" i="15"/>
  <c r="N8" i="15" s="1"/>
  <c r="K23" i="15"/>
  <c r="N23" i="15" s="1"/>
  <c r="J8" i="12"/>
  <c r="M8" i="12" s="1"/>
  <c r="K3" i="12"/>
  <c r="K8" i="12" s="1"/>
  <c r="N8" i="12" s="1"/>
  <c r="J8" i="21"/>
  <c r="M8" i="21" s="1"/>
  <c r="K3" i="21"/>
  <c r="J26" i="21"/>
  <c r="M26" i="21" s="1"/>
  <c r="J22" i="21"/>
  <c r="I7" i="3"/>
  <c r="J3" i="3"/>
  <c r="J7" i="3" s="1"/>
  <c r="M4" i="8"/>
  <c r="M3" i="8"/>
  <c r="L8" i="8"/>
  <c r="J21" i="16"/>
  <c r="J8" i="16"/>
  <c r="M8" i="16" s="1"/>
  <c r="K3" i="16"/>
  <c r="J24" i="16"/>
  <c r="M24" i="16" s="1"/>
  <c r="J8" i="9"/>
  <c r="K3" i="9"/>
  <c r="K4" i="9"/>
  <c r="K26" i="21" l="1"/>
  <c r="N26" i="21" s="1"/>
  <c r="K22" i="21"/>
  <c r="K8" i="21"/>
  <c r="N8" i="21" s="1"/>
  <c r="M8" i="8"/>
  <c r="N4" i="8"/>
  <c r="N3" i="8"/>
  <c r="K3" i="5"/>
  <c r="K8" i="5"/>
  <c r="N8" i="5" s="1"/>
  <c r="K8" i="17"/>
  <c r="N8" i="17" s="1"/>
  <c r="K29" i="17"/>
  <c r="N29" i="17" s="1"/>
  <c r="K25" i="17"/>
  <c r="K22" i="18"/>
  <c r="N22" i="18" s="1"/>
  <c r="K18" i="18"/>
  <c r="K8" i="18"/>
  <c r="N8" i="18" s="1"/>
  <c r="K22" i="22"/>
  <c r="K26" i="22"/>
  <c r="N26" i="22" s="1"/>
  <c r="K8" i="22"/>
  <c r="N8" i="22" s="1"/>
  <c r="L3" i="9"/>
  <c r="K8" i="9"/>
  <c r="L4" i="9"/>
  <c r="K35" i="14"/>
  <c r="K8" i="14"/>
  <c r="N8" i="14" s="1"/>
  <c r="K39" i="14"/>
  <c r="N39" i="14" s="1"/>
  <c r="K25" i="10"/>
  <c r="N25" i="10" s="1"/>
  <c r="K21" i="10"/>
  <c r="K8" i="10"/>
  <c r="N8" i="10" s="1"/>
  <c r="K19" i="23"/>
  <c r="K8" i="23"/>
  <c r="N8" i="23" s="1"/>
  <c r="K23" i="23"/>
  <c r="N23" i="23" s="1"/>
  <c r="K24" i="16"/>
  <c r="N24" i="16" s="1"/>
  <c r="K8" i="16"/>
  <c r="N8" i="16" s="1"/>
  <c r="K21" i="16"/>
  <c r="K22" i="20"/>
  <c r="K8" i="20"/>
  <c r="N8" i="20" s="1"/>
  <c r="K25" i="20"/>
  <c r="N25" i="20" s="1"/>
  <c r="K25" i="19"/>
  <c r="N25" i="19" s="1"/>
  <c r="K21" i="19"/>
  <c r="K8" i="19"/>
  <c r="N8" i="19" s="1"/>
  <c r="L4" i="7"/>
  <c r="L3" i="7"/>
  <c r="K8" i="7"/>
  <c r="K3" i="4"/>
  <c r="K7" i="4"/>
  <c r="M4" i="7" l="1"/>
  <c r="M3" i="7"/>
  <c r="L8" i="7"/>
  <c r="N8" i="8"/>
  <c r="O4" i="8"/>
  <c r="O3" i="8"/>
  <c r="L8" i="9"/>
  <c r="M4" i="9"/>
  <c r="M3" i="9"/>
  <c r="M8" i="7" l="1"/>
  <c r="N3" i="7"/>
  <c r="N4" i="7"/>
  <c r="M8" i="9"/>
  <c r="N4" i="9"/>
  <c r="N3" i="9"/>
  <c r="P4" i="8"/>
  <c r="O8" i="8"/>
  <c r="P3" i="8"/>
  <c r="O4" i="9" l="1"/>
  <c r="O3" i="9"/>
  <c r="N8" i="9"/>
  <c r="P8" i="8"/>
  <c r="Q3" i="8"/>
  <c r="Q4" i="8"/>
  <c r="O3" i="7"/>
  <c r="N8" i="7"/>
  <c r="O4" i="7"/>
  <c r="R4" i="8" l="1"/>
  <c r="R3" i="8"/>
  <c r="Q8" i="8"/>
  <c r="O8" i="7"/>
  <c r="P4" i="7"/>
  <c r="P3" i="7"/>
  <c r="P4" i="9"/>
  <c r="P3" i="9"/>
  <c r="O8" i="9"/>
  <c r="Q3" i="9" l="1"/>
  <c r="P8" i="9"/>
  <c r="Q4" i="9"/>
  <c r="P8" i="7"/>
  <c r="Q4" i="7"/>
  <c r="Q3" i="7"/>
  <c r="R8" i="8"/>
  <c r="R4" i="7" l="1"/>
  <c r="R8" i="7" s="1"/>
  <c r="R3" i="7"/>
  <c r="Q8" i="7"/>
  <c r="Q8" i="9"/>
  <c r="R4" i="9"/>
  <c r="R3" i="9"/>
  <c r="R8" i="9" l="1"/>
</calcChain>
</file>

<file path=xl/sharedStrings.xml><?xml version="1.0" encoding="utf-8"?>
<sst xmlns="http://schemas.openxmlformats.org/spreadsheetml/2006/main" count="2019" uniqueCount="370">
  <si>
    <t>Resources and Energy Quarterly Forecast Data</t>
  </si>
  <si>
    <t>Contents</t>
  </si>
  <si>
    <t>World macro</t>
  </si>
  <si>
    <t>Australia macro</t>
  </si>
  <si>
    <t>Commodity sector</t>
  </si>
  <si>
    <t>Selected exports</t>
  </si>
  <si>
    <t>Australia's export values, nominal quarterly</t>
  </si>
  <si>
    <t>Spot prices, nominal quarterly average</t>
  </si>
  <si>
    <t>Australia's export volumes, quarterly</t>
  </si>
  <si>
    <t>Steel-making</t>
  </si>
  <si>
    <t>Steel-making - steel</t>
  </si>
  <si>
    <t>Steel-making - iron ore</t>
  </si>
  <si>
    <t>Steel-making - metallurgical coal</t>
  </si>
  <si>
    <t>Thermal coal</t>
  </si>
  <si>
    <t>Oil</t>
  </si>
  <si>
    <t>Gas</t>
  </si>
  <si>
    <t>Uranium</t>
  </si>
  <si>
    <t>Gold</t>
  </si>
  <si>
    <t>Aluminium</t>
  </si>
  <si>
    <t>Copper</t>
  </si>
  <si>
    <t>Nickel</t>
  </si>
  <si>
    <t>Zinc</t>
  </si>
  <si>
    <t>Lithium</t>
  </si>
  <si>
    <t>Department of Industry, Science and Resources, Commonwealth of Australia, Resources and Energy Quarterly, September 2023.</t>
  </si>
  <si>
    <t>Vol. 13, No. 3</t>
  </si>
  <si>
    <t>© Commonwealth of Australia 2023</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</si>
  <si>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</si>
  <si>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</si>
  <si>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</si>
  <si>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</si>
  <si>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</si>
  <si>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</si>
  <si>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</si>
  <si>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</si>
  <si>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</si>
  <si>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</si>
  <si>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</si>
  <si>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</si>
  <si>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</si>
  <si>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</si>
  <si>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</si>
  <si>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</si>
  <si>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</si>
  <si>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Office of the Chief Economist Logo</t>
  </si>
  <si>
    <t>2023/09/21</t>
  </si>
  <si>
    <t/>
  </si>
  <si>
    <t xml:space="preserve"> </t>
  </si>
  <si>
    <t>%</t>
  </si>
  <si>
    <t>Economic growth  b</t>
  </si>
  <si>
    <t>Advanced economies</t>
  </si>
  <si>
    <t>Australia</t>
  </si>
  <si>
    <t>Euro Area</t>
  </si>
  <si>
    <t>France</t>
  </si>
  <si>
    <t>Germany</t>
  </si>
  <si>
    <t>Japan</t>
  </si>
  <si>
    <t>New Zealand</t>
  </si>
  <si>
    <t>South Korea</t>
  </si>
  <si>
    <t>United Kingdom</t>
  </si>
  <si>
    <t>United States</t>
  </si>
  <si>
    <t>Emerging economies</t>
  </si>
  <si>
    <r>
      <t xml:space="preserve">ASEAN-5  </t>
    </r>
    <r>
      <rPr>
        <b/>
        <sz val="11"/>
        <rFont val="Arial"/>
        <family val="2"/>
      </rPr>
      <t>d</t>
    </r>
  </si>
  <si>
    <r>
      <t xml:space="preserve">China  </t>
    </r>
    <r>
      <rPr>
        <b/>
        <sz val="11"/>
        <rFont val="Arial"/>
        <family val="2"/>
      </rPr>
      <t>e</t>
    </r>
  </si>
  <si>
    <t>Chinese Taipei</t>
  </si>
  <si>
    <t>Emerging Asia</t>
  </si>
  <si>
    <t>India</t>
  </si>
  <si>
    <t>Latin America</t>
  </si>
  <si>
    <t>Middle East</t>
  </si>
  <si>
    <r>
      <t xml:space="preserve">World  </t>
    </r>
    <r>
      <rPr>
        <b/>
        <sz val="11"/>
        <rFont val="Arial"/>
        <family val="2"/>
      </rPr>
      <t>c</t>
    </r>
  </si>
  <si>
    <t>Notes:</t>
  </si>
  <si>
    <r>
      <rPr>
        <b/>
        <sz val="11"/>
        <rFont val="Arial"/>
        <family val="2"/>
      </rPr>
      <t>a</t>
    </r>
    <r>
      <rPr>
        <sz val="11"/>
        <rFont val="Arial"/>
        <family val="2"/>
      </rPr>
      <t xml:space="preserve"> Assumption. </t>
    </r>
  </si>
  <si>
    <r>
      <rPr>
        <b/>
        <sz val="11"/>
        <rFont val="Arial"/>
        <family val="2"/>
      </rPr>
      <t>b</t>
    </r>
    <r>
      <rPr>
        <sz val="11"/>
        <rFont val="Arial"/>
        <family val="2"/>
      </rPr>
      <t xml:space="preserve"> Change from previous period.</t>
    </r>
  </si>
  <si>
    <r>
      <rPr>
        <b/>
        <sz val="11"/>
        <rFont val="Arial"/>
        <family val="2"/>
      </rPr>
      <t>c</t>
    </r>
    <r>
      <rPr>
        <sz val="11"/>
        <rFont val="Arial"/>
        <family val="2"/>
      </rPr>
      <t xml:space="preserve"> Weighted using purchasing power parity (PPP) valuation of country gross domestic product by IMF.</t>
    </r>
  </si>
  <si>
    <r>
      <rPr>
        <b/>
        <sz val="11"/>
        <rFont val="Arial"/>
        <family val="2"/>
      </rPr>
      <t>d</t>
    </r>
    <r>
      <rPr>
        <sz val="11"/>
        <rFont val="Arial"/>
        <family val="2"/>
      </rPr>
      <t xml:space="preserve"> Indonesia, Malaysia, the Philippines, Thailand and Vietnam.</t>
    </r>
  </si>
  <si>
    <r>
      <rPr>
        <b/>
        <sz val="11"/>
        <rFont val="Arial"/>
        <family val="2"/>
      </rPr>
      <t>e</t>
    </r>
    <r>
      <rPr>
        <sz val="11"/>
        <rFont val="Arial"/>
        <family val="2"/>
      </rPr>
      <t xml:space="preserve"> Excludes Hong Kong. </t>
    </r>
  </si>
  <si>
    <r>
      <t xml:space="preserve">Sources: </t>
    </r>
    <r>
      <rPr>
        <sz val="11"/>
        <rFont val="Arial"/>
        <family val="2"/>
      </rPr>
      <t xml:space="preserve">IMF </t>
    </r>
    <r>
      <rPr>
        <i/>
        <sz val="11"/>
        <rFont val="Arial"/>
        <family val="2"/>
      </rPr>
      <t>World Economic Outlook</t>
    </r>
    <r>
      <rPr>
        <sz val="11"/>
        <rFont val="Arial"/>
        <family val="2"/>
      </rPr>
      <t>; Department of Industry, Science and Resources.</t>
    </r>
  </si>
  <si>
    <t>unit</t>
  </si>
  <si>
    <r>
      <t xml:space="preserve">Inflation rate  </t>
    </r>
    <r>
      <rPr>
        <b/>
        <sz val="11"/>
        <rFont val="Arial"/>
        <family val="2"/>
      </rPr>
      <t>b</t>
    </r>
  </si>
  <si>
    <r>
      <t xml:space="preserve">Interest rate  </t>
    </r>
    <r>
      <rPr>
        <b/>
        <sz val="11"/>
        <rFont val="Arial"/>
        <family val="2"/>
      </rPr>
      <t>d</t>
    </r>
  </si>
  <si>
    <t>na</t>
  </si>
  <si>
    <r>
      <t xml:space="preserve">Exchange rate  </t>
    </r>
    <r>
      <rPr>
        <b/>
        <sz val="11"/>
        <rFont val="Arial"/>
        <family val="2"/>
      </rPr>
      <t>e</t>
    </r>
  </si>
  <si>
    <t>A$/US$</t>
  </si>
  <si>
    <r>
      <t>a</t>
    </r>
    <r>
      <rPr>
        <sz val="11"/>
        <rFont val="Arial"/>
        <family val="2"/>
      </rPr>
      <t xml:space="preserve">  Assumption.</t>
    </r>
  </si>
  <si>
    <r>
      <t>b</t>
    </r>
    <r>
      <rPr>
        <sz val="11"/>
        <rFont val="Arial"/>
        <family val="2"/>
      </rPr>
      <t xml:space="preserve">  Change from previous period.</t>
    </r>
  </si>
  <si>
    <r>
      <t xml:space="preserve">d </t>
    </r>
    <r>
      <rPr>
        <sz val="11"/>
        <rFont val="Arial"/>
        <family val="2"/>
      </rPr>
      <t xml:space="preserve"> RBA cash rate. Future forecast is not available.</t>
    </r>
  </si>
  <si>
    <r>
      <t>e</t>
    </r>
    <r>
      <rPr>
        <sz val="11"/>
        <rFont val="Arial"/>
        <family val="2"/>
      </rPr>
      <t xml:space="preserve">  Average of daily rates.</t>
    </r>
  </si>
  <si>
    <t>Sources: ABS Consumer Price Index, 6401.0; Reserve Bank of Australia Bulletin; Department of Industry, Science and Resources.</t>
  </si>
  <si>
    <t>Annual percentage change</t>
  </si>
  <si>
    <t>Unit</t>
  </si>
  <si>
    <t>Value of exports</t>
  </si>
  <si>
    <t>Resources and energy</t>
  </si>
  <si>
    <t>A$m</t>
  </si>
  <si>
    <r>
      <t xml:space="preserve">– real  </t>
    </r>
    <r>
      <rPr>
        <b/>
        <sz val="11"/>
        <rFont val="Arial"/>
        <family val="2"/>
      </rPr>
      <t>b</t>
    </r>
  </si>
  <si>
    <t>Energy</t>
  </si>
  <si>
    <t>Resources</t>
  </si>
  <si>
    <r>
      <t>b</t>
    </r>
    <r>
      <rPr>
        <sz val="11"/>
        <rFont val="Arial"/>
        <family val="2"/>
      </rPr>
      <t xml:space="preserve">  In current financial year Australian dollars.</t>
    </r>
  </si>
  <si>
    <r>
      <t>f</t>
    </r>
    <r>
      <rPr>
        <sz val="11"/>
        <rFont val="Arial"/>
        <family val="2"/>
      </rPr>
      <t xml:space="preserve">  Forecast.</t>
    </r>
  </si>
  <si>
    <r>
      <t xml:space="preserve">s </t>
    </r>
    <r>
      <rPr>
        <sz val="11"/>
        <rFont val="Arial"/>
        <family val="2"/>
      </rPr>
      <t>Estimate.</t>
    </r>
  </si>
  <si>
    <t>Sources: ABS International Trade in Goods and Services, Australia, Cat. No. 5368.0; Department of Industry, Science and Resources.</t>
  </si>
  <si>
    <t>Volume</t>
  </si>
  <si>
    <t xml:space="preserve">Value </t>
  </si>
  <si>
    <t>CAGR</t>
  </si>
  <si>
    <t>Alumina</t>
  </si>
  <si>
    <t>kt</t>
  </si>
  <si>
    <t>t</t>
  </si>
  <si>
    <t>Iron ore</t>
  </si>
  <si>
    <t>Mt</t>
  </si>
  <si>
    <r>
      <t xml:space="preserve">Lithium </t>
    </r>
    <r>
      <rPr>
        <b/>
        <sz val="11"/>
        <rFont val="Arial"/>
        <family val="2"/>
      </rPr>
      <t>c</t>
    </r>
  </si>
  <si>
    <t>LNG</t>
  </si>
  <si>
    <t>Metallurgical coal</t>
  </si>
  <si>
    <t>kbd</t>
  </si>
  <si>
    <r>
      <t xml:space="preserve">Notes: </t>
    </r>
    <r>
      <rPr>
        <b/>
        <sz val="11"/>
        <rFont val="Arial"/>
        <family val="2"/>
      </rPr>
      <t/>
    </r>
  </si>
  <si>
    <r>
      <t>c</t>
    </r>
    <r>
      <rPr>
        <sz val="11"/>
        <rFont val="Arial"/>
        <family val="2"/>
      </rPr>
      <t xml:space="preserve"> Volume of lithium exports is volume of</t>
    </r>
    <r>
      <rPr>
        <b/>
        <sz val="11"/>
        <rFont val="Arial"/>
        <family val="2"/>
      </rPr>
      <t xml:space="preserve"> </t>
    </r>
    <r>
      <rPr>
        <sz val="11"/>
        <rFont val="Arial"/>
        <family val="2"/>
      </rPr>
      <t>spodumene exported plus implied domestic use of spodumene to produce lithium hydroxide for export. Value of lithum exports is revenue from spodumene, lithium hydroxide and other lithium products.</t>
    </r>
  </si>
  <si>
    <r>
      <rPr>
        <b/>
        <sz val="11"/>
        <rFont val="Arial"/>
        <family val="2"/>
      </rPr>
      <t>f</t>
    </r>
    <r>
      <rPr>
        <sz val="11"/>
        <rFont val="Arial"/>
        <family val="2"/>
      </rPr>
      <t xml:space="preserve">  Forecast.</t>
    </r>
  </si>
  <si>
    <t>CAGR is compound annual growth rate, in percentage terms.</t>
  </si>
  <si>
    <t>Alumina fob Australia</t>
  </si>
  <si>
    <t>US$/t</t>
  </si>
  <si>
    <t>Aluminium LME cash</t>
  </si>
  <si>
    <t>Copper LME cash</t>
  </si>
  <si>
    <t>Gold LBMA PM</t>
  </si>
  <si>
    <t>US$/oz</t>
  </si>
  <si>
    <r>
      <t xml:space="preserve">Iron ore fob Australia  </t>
    </r>
    <r>
      <rPr>
        <b/>
        <sz val="11"/>
        <rFont val="Arial"/>
        <family val="2"/>
      </rPr>
      <t>a</t>
    </r>
  </si>
  <si>
    <t>Spodumene price (unrefined lithium)</t>
  </si>
  <si>
    <t>Lithum hydroxide price (refined lithium)</t>
  </si>
  <si>
    <t>Nickel LME cash</t>
  </si>
  <si>
    <t>Zinc LME cash</t>
  </si>
  <si>
    <r>
      <t xml:space="preserve">LNG fob  </t>
    </r>
    <r>
      <rPr>
        <b/>
        <sz val="11"/>
        <rFont val="Arial"/>
        <family val="2"/>
      </rPr>
      <t>b</t>
    </r>
  </si>
  <si>
    <t>US$/MMBtu</t>
  </si>
  <si>
    <r>
      <t xml:space="preserve">Metallurgical coal  </t>
    </r>
    <r>
      <rPr>
        <b/>
        <sz val="11"/>
        <rFont val="Arial"/>
        <family val="2"/>
      </rPr>
      <t>c</t>
    </r>
  </si>
  <si>
    <t>Thermal coal fob Newcastle 6000 kc</t>
  </si>
  <si>
    <t>Crude oil (WTI)</t>
  </si>
  <si>
    <t>US$/bbl</t>
  </si>
  <si>
    <t>Crude oil (Brent)</t>
  </si>
  <si>
    <t>Crude oil (Japan Customs Cleared)</t>
  </si>
  <si>
    <r>
      <t xml:space="preserve">Uranium  </t>
    </r>
    <r>
      <rPr>
        <b/>
        <sz val="11"/>
        <rFont val="Arial"/>
        <family val="2"/>
      </rPr>
      <t>d</t>
    </r>
  </si>
  <si>
    <t>US$/lb</t>
  </si>
  <si>
    <r>
      <rPr>
        <b/>
        <sz val="11"/>
        <rFont val="Arial"/>
        <family val="2"/>
      </rPr>
      <t>fob</t>
    </r>
    <r>
      <rPr>
        <sz val="11"/>
        <rFont val="Arial"/>
        <family val="2"/>
      </rPr>
      <t xml:space="preserve">  Free-on-board</t>
    </r>
  </si>
  <si>
    <r>
      <rPr>
        <b/>
        <sz val="11"/>
        <rFont val="Arial"/>
        <family val="2"/>
      </rPr>
      <t>kc</t>
    </r>
    <r>
      <rPr>
        <sz val="11"/>
        <rFont val="Arial"/>
        <family val="2"/>
      </rPr>
      <t xml:space="preserve">  Calorific content</t>
    </r>
  </si>
  <si>
    <r>
      <rPr>
        <b/>
        <sz val="11"/>
        <rFont val="Arial"/>
        <family val="2"/>
      </rPr>
      <t xml:space="preserve">a </t>
    </r>
    <r>
      <rPr>
        <sz val="11"/>
        <rFont val="Arial"/>
        <family val="2"/>
      </rPr>
      <t xml:space="preserve"> At 62 per cent iron content estimated netback from Western Australia to Qingdao China</t>
    </r>
  </si>
  <si>
    <r>
      <rPr>
        <b/>
        <sz val="11"/>
        <rFont val="Arial"/>
        <family val="2"/>
      </rPr>
      <t xml:space="preserve">b  </t>
    </r>
    <r>
      <rPr>
        <sz val="11"/>
        <rFont val="Arial"/>
        <family val="2"/>
      </rPr>
      <t>Australia's export unit values.</t>
    </r>
  </si>
  <si>
    <r>
      <rPr>
        <b/>
        <sz val="11"/>
        <rFont val="Arial"/>
        <family val="2"/>
      </rPr>
      <t xml:space="preserve">c </t>
    </r>
    <r>
      <rPr>
        <sz val="11"/>
        <rFont val="Arial"/>
        <family val="2"/>
      </rPr>
      <t xml:space="preserve"> Premium hard coking coal fob East Coast Australia</t>
    </r>
  </si>
  <si>
    <r>
      <rPr>
        <b/>
        <sz val="11"/>
        <rFont val="Arial"/>
        <family val="2"/>
      </rPr>
      <t>d</t>
    </r>
    <r>
      <rPr>
        <sz val="11"/>
        <rFont val="Arial"/>
        <family val="2"/>
      </rPr>
      <t xml:space="preserve">  Average of weekly restricted spot price published by The Ux Consulting Company.
</t>
    </r>
  </si>
  <si>
    <t>Sources:  ABS International Trade in Goods and Services, Australia, Cat. No. 5368.0; London Metal Exchange; London Bullion Market Association; The Ux Consulting Company; US Department of Energy; Metal Bulletin; Japan Ministry of Economy, Trade and Industry; Department of Industry, Science and Resources.</t>
  </si>
  <si>
    <r>
      <t xml:space="preserve">Gold </t>
    </r>
    <r>
      <rPr>
        <b/>
        <sz val="11"/>
        <rFont val="Arial"/>
        <family val="2"/>
      </rPr>
      <t>a</t>
    </r>
  </si>
  <si>
    <r>
      <t xml:space="preserve">Copper </t>
    </r>
    <r>
      <rPr>
        <b/>
        <sz val="11"/>
        <rFont val="Arial"/>
        <family val="2"/>
      </rPr>
      <t>b</t>
    </r>
  </si>
  <si>
    <t xml:space="preserve">Alumina </t>
  </si>
  <si>
    <t xml:space="preserve">Aluminium </t>
  </si>
  <si>
    <r>
      <t xml:space="preserve">Zinc  </t>
    </r>
    <r>
      <rPr>
        <b/>
        <sz val="11"/>
        <rFont val="Arial"/>
        <family val="2"/>
      </rPr>
      <t>b</t>
    </r>
  </si>
  <si>
    <t xml:space="preserve">Bauxite </t>
  </si>
  <si>
    <r>
      <t xml:space="preserve">Nickel </t>
    </r>
    <r>
      <rPr>
        <b/>
        <sz val="11"/>
        <rFont val="Arial"/>
        <family val="2"/>
      </rPr>
      <t>b</t>
    </r>
  </si>
  <si>
    <t>ML</t>
  </si>
  <si>
    <t xml:space="preserve">Uranium </t>
  </si>
  <si>
    <r>
      <rPr>
        <b/>
        <sz val="11"/>
        <rFont val="Arial"/>
        <family val="2"/>
      </rPr>
      <t>a</t>
    </r>
    <r>
      <rPr>
        <sz val="11"/>
        <rFont val="Arial"/>
        <family val="2"/>
      </rPr>
      <t xml:space="preserve"> Export volume contains ash, waste and scrap gold, of which gold content is unknown.</t>
    </r>
  </si>
  <si>
    <r>
      <rPr>
        <b/>
        <sz val="11"/>
        <rFont val="Arial"/>
        <family val="2"/>
      </rPr>
      <t>b</t>
    </r>
    <r>
      <rPr>
        <sz val="11"/>
        <rFont val="Arial"/>
        <family val="2"/>
      </rPr>
      <t xml:space="preserve"> Total metallic content</t>
    </r>
  </si>
  <si>
    <r>
      <rPr>
        <b/>
        <sz val="11"/>
        <rFont val="Arial"/>
        <family val="2"/>
      </rPr>
      <t>c</t>
    </r>
    <r>
      <rPr>
        <sz val="11"/>
        <rFont val="Arial"/>
        <family val="2"/>
      </rPr>
      <t xml:space="preserve"> Volume of lithium exports is volume of spodumene exported plus implied domestic use of spodumene to produce lithium hydroxide for export.</t>
    </r>
  </si>
  <si>
    <r>
      <t>f</t>
    </r>
    <r>
      <rPr>
        <sz val="11"/>
        <rFont val="Arial"/>
        <family val="2"/>
      </rPr>
      <t xml:space="preserve">  Forecast</t>
    </r>
  </si>
  <si>
    <r>
      <t xml:space="preserve">s </t>
    </r>
    <r>
      <rPr>
        <sz val="11"/>
        <rFont val="Arial"/>
        <family val="2"/>
      </rPr>
      <t>Estimate</t>
    </r>
  </si>
  <si>
    <t>Sources: ABS International Trade in Goods and Services, Australia, Cat. No. 5368.0; AME; Company reports; Department of Industry, Science and Resources</t>
  </si>
  <si>
    <t>Nominal</t>
  </si>
  <si>
    <t>$m</t>
  </si>
  <si>
    <r>
      <t xml:space="preserve">Lithium </t>
    </r>
    <r>
      <rPr>
        <b/>
        <sz val="11"/>
        <color theme="1"/>
        <rFont val="Arial"/>
        <family val="2"/>
      </rPr>
      <t>a</t>
    </r>
  </si>
  <si>
    <t xml:space="preserve">Nickel </t>
  </si>
  <si>
    <t>Other resources</t>
  </si>
  <si>
    <t>Total resources</t>
  </si>
  <si>
    <t>Crude oil</t>
  </si>
  <si>
    <t>Other energy</t>
  </si>
  <si>
    <t>Total energy</t>
  </si>
  <si>
    <t>Total resources and energy</t>
  </si>
  <si>
    <r>
      <rPr>
        <b/>
        <sz val="11"/>
        <rFont val="Arial"/>
        <family val="2"/>
      </rPr>
      <t>a</t>
    </r>
    <r>
      <rPr>
        <sz val="11"/>
        <rFont val="Arial"/>
        <family val="2"/>
      </rPr>
      <t xml:space="preserve">  Value of lithum exports is revenue from spodumene, lithium hydroxide and other lithium products.</t>
    </r>
  </si>
  <si>
    <t>Sources: ABS International Trade in Goods and Services, Australia, Cat. No. 5368.0; Department of Industry, Science and Resources</t>
  </si>
  <si>
    <t>World</t>
  </si>
  <si>
    <r>
      <t xml:space="preserve">Prices  </t>
    </r>
    <r>
      <rPr>
        <b/>
        <sz val="11"/>
        <rFont val="Arial"/>
        <family val="2"/>
      </rPr>
      <t>a</t>
    </r>
  </si>
  <si>
    <t xml:space="preserve"> – nominal</t>
  </si>
  <si>
    <r>
      <t xml:space="preserve"> – real  </t>
    </r>
    <r>
      <rPr>
        <b/>
        <sz val="11"/>
        <rFont val="Arial"/>
        <family val="2"/>
      </rPr>
      <t>b</t>
    </r>
  </si>
  <si>
    <r>
      <t xml:space="preserve">Metallurgical coal contract </t>
    </r>
    <r>
      <rPr>
        <b/>
        <sz val="11"/>
        <rFont val="Arial"/>
        <family val="2"/>
      </rPr>
      <t>c</t>
    </r>
  </si>
  <si>
    <r>
      <t xml:space="preserve">Metallurgical coal spot  </t>
    </r>
    <r>
      <rPr>
        <b/>
        <sz val="11"/>
        <rFont val="Arial"/>
        <family val="2"/>
      </rPr>
      <t>d</t>
    </r>
  </si>
  <si>
    <t>Production</t>
  </si>
  <si>
    <r>
      <t xml:space="preserve">Iron and steel  </t>
    </r>
    <r>
      <rPr>
        <b/>
        <sz val="11"/>
        <rFont val="Arial"/>
        <family val="2"/>
      </rPr>
      <t>e</t>
    </r>
  </si>
  <si>
    <t>Exports</t>
  </si>
  <si>
    <r>
      <t xml:space="preserve">Iron and steel </t>
    </r>
    <r>
      <rPr>
        <b/>
        <sz val="11"/>
        <rFont val="Arial"/>
        <family val="2"/>
      </rPr>
      <t>e</t>
    </r>
  </si>
  <si>
    <t>– nominal value</t>
  </si>
  <si>
    <r>
      <t xml:space="preserve">– real value  </t>
    </r>
    <r>
      <rPr>
        <b/>
        <sz val="11"/>
        <rFont val="Arial"/>
        <family val="2"/>
      </rPr>
      <t>g</t>
    </r>
  </si>
  <si>
    <r>
      <t>a</t>
    </r>
    <r>
      <rPr>
        <sz val="11"/>
        <rFont val="Arial"/>
        <family val="2"/>
      </rPr>
      <t xml:space="preserve"> fob Australian basis, 62% iron content basis, spot price.</t>
    </r>
  </si>
  <si>
    <r>
      <t xml:space="preserve">b </t>
    </r>
    <r>
      <rPr>
        <sz val="11"/>
        <rFont val="Arial"/>
        <family val="2"/>
      </rPr>
      <t>In current calendar year US dollars.</t>
    </r>
  </si>
  <si>
    <r>
      <t>c</t>
    </r>
    <r>
      <rPr>
        <sz val="11"/>
        <rFont val="Arial"/>
        <family val="2"/>
      </rPr>
      <t xml:space="preserve"> Contract price assessment for high-quality hard coking coal.</t>
    </r>
  </si>
  <si>
    <r>
      <rPr>
        <b/>
        <sz val="11"/>
        <rFont val="Arial"/>
        <family val="2"/>
      </rPr>
      <t>d</t>
    </r>
    <r>
      <rPr>
        <sz val="11"/>
        <rFont val="Arial"/>
        <family val="2"/>
      </rPr>
      <t xml:space="preserve"> Hard coking coal fob Australia east coast ports.</t>
    </r>
  </si>
  <si>
    <r>
      <t>e</t>
    </r>
    <r>
      <rPr>
        <sz val="11"/>
        <rFont val="Arial"/>
        <family val="2"/>
      </rPr>
      <t xml:space="preserve"> Crude steel equivalent. Crude steel is defined as the first solid state of production after melting. In ABS Australian Harmonized Export Commodity Classification, crude steel equivalent includes most items from 7206 to 7307, excluding ferrous waste and scrap and ferroalloys.</t>
    </r>
  </si>
  <si>
    <r>
      <t>f</t>
    </r>
    <r>
      <rPr>
        <sz val="11"/>
        <rFont val="Arial"/>
        <family val="2"/>
      </rPr>
      <t xml:space="preserve"> Forecast.</t>
    </r>
  </si>
  <si>
    <r>
      <t xml:space="preserve">g </t>
    </r>
    <r>
      <rPr>
        <sz val="11"/>
        <rFont val="Arial"/>
        <family val="2"/>
      </rPr>
      <t>In current financial year Australian dollars.</t>
    </r>
  </si>
  <si>
    <r>
      <t xml:space="preserve">s </t>
    </r>
    <r>
      <rPr>
        <sz val="11"/>
        <rFont val="Arial"/>
        <family val="2"/>
      </rPr>
      <t>Estimate</t>
    </r>
    <r>
      <rPr>
        <b/>
        <sz val="11"/>
        <rFont val="Arial"/>
        <family val="2"/>
      </rPr>
      <t>.</t>
    </r>
  </si>
  <si>
    <t>Sources: ABS International Trade in Goods and Services, Australia, Cat. No. 5368.0; World Steel Association; Bloomberg Steel Business Briefing; AME; Company Reports; IHS; Department of Industry, Science and Resources.</t>
  </si>
  <si>
    <t>Crude steel consumption</t>
  </si>
  <si>
    <t>China</t>
  </si>
  <si>
    <t>European Union</t>
  </si>
  <si>
    <t>Russia</t>
  </si>
  <si>
    <t>Brazil</t>
  </si>
  <si>
    <t>World steel consumption</t>
  </si>
  <si>
    <t>Crude steel production</t>
  </si>
  <si>
    <t>World steel production</t>
  </si>
  <si>
    <t>Sources: World Steel Association; Department of Industry, Science and Resources</t>
  </si>
  <si>
    <t>Iron ore imports</t>
  </si>
  <si>
    <t>Iron ore exports</t>
  </si>
  <si>
    <t>South Africa</t>
  </si>
  <si>
    <t>Canada</t>
  </si>
  <si>
    <t>World trade</t>
  </si>
  <si>
    <t>Sources: Bloomberg, World Steel Association, Department of Industry, Science and Resources</t>
  </si>
  <si>
    <t>Metallurgical coal imports</t>
  </si>
  <si>
    <t>Metallurgical coal exports</t>
  </si>
  <si>
    <t>Mongolia</t>
  </si>
  <si>
    <t>Mozambique</t>
  </si>
  <si>
    <t xml:space="preserve">Notes: </t>
  </si>
  <si>
    <t>Sources: IHS; Department of Industry, Science and Resources</t>
  </si>
  <si>
    <r>
      <t xml:space="preserve">Contract prices  </t>
    </r>
    <r>
      <rPr>
        <b/>
        <sz val="11"/>
        <rFont val="Arial"/>
        <family val="2"/>
      </rPr>
      <t>b</t>
    </r>
  </si>
  <si>
    <t>– nominal</t>
  </si>
  <si>
    <r>
      <t xml:space="preserve">– real  </t>
    </r>
    <r>
      <rPr>
        <b/>
        <sz val="11"/>
        <rFont val="Arial"/>
        <family val="2"/>
      </rPr>
      <t>c</t>
    </r>
  </si>
  <si>
    <r>
      <t xml:space="preserve">Spot prices </t>
    </r>
    <r>
      <rPr>
        <b/>
        <sz val="11"/>
        <rFont val="Arial"/>
        <family val="2"/>
      </rPr>
      <t>d</t>
    </r>
  </si>
  <si>
    <t>nominal</t>
  </si>
  <si>
    <r>
      <t xml:space="preserve">real  </t>
    </r>
    <r>
      <rPr>
        <b/>
        <sz val="11"/>
        <rFont val="Arial"/>
        <family val="2"/>
      </rPr>
      <t>e</t>
    </r>
  </si>
  <si>
    <t>Coal trade</t>
  </si>
  <si>
    <t>Imports</t>
  </si>
  <si>
    <t>Asia</t>
  </si>
  <si>
    <t>Taiwan</t>
  </si>
  <si>
    <t>Europe</t>
  </si>
  <si>
    <t>other Europe</t>
  </si>
  <si>
    <t>Indonesia</t>
  </si>
  <si>
    <t>Colombia</t>
  </si>
  <si>
    <t>Export volume</t>
  </si>
  <si>
    <r>
      <t xml:space="preserve">– real value  </t>
    </r>
    <r>
      <rPr>
        <b/>
        <sz val="11"/>
        <rFont val="Arial"/>
        <family val="2"/>
      </rPr>
      <t>h</t>
    </r>
  </si>
  <si>
    <r>
      <t xml:space="preserve">b </t>
    </r>
    <r>
      <rPr>
        <sz val="11"/>
        <rFont val="Arial"/>
        <family val="2"/>
      </rPr>
      <t>Japanese Fiscal Year (JFY), starting April 1, fob Australia basis. Australia–Japan average contract price assessment for steaming coal with a calorific value of 6700 kcal/kg gross air dried.</t>
    </r>
  </si>
  <si>
    <r>
      <t xml:space="preserve">c </t>
    </r>
    <r>
      <rPr>
        <sz val="11"/>
        <rFont val="Arial"/>
        <family val="2"/>
      </rPr>
      <t>In current JFY US dollars.</t>
    </r>
  </si>
  <si>
    <r>
      <t xml:space="preserve">d </t>
    </r>
    <r>
      <rPr>
        <sz val="11"/>
        <rFont val="Arial"/>
        <family val="2"/>
      </rPr>
      <t>fob Newcastle 6000 kcal</t>
    </r>
  </si>
  <si>
    <r>
      <t xml:space="preserve">e </t>
    </r>
    <r>
      <rPr>
        <sz val="11"/>
        <rFont val="Arial"/>
        <family val="2"/>
      </rPr>
      <t>In current calendar year US dollars</t>
    </r>
  </si>
  <si>
    <r>
      <t xml:space="preserve">g </t>
    </r>
    <r>
      <rPr>
        <sz val="11"/>
        <rFont val="Arial"/>
        <family val="2"/>
      </rPr>
      <t>Includes lignite</t>
    </r>
  </si>
  <si>
    <r>
      <t xml:space="preserve">h </t>
    </r>
    <r>
      <rPr>
        <sz val="11"/>
        <rFont val="Arial"/>
        <family val="2"/>
      </rPr>
      <t xml:space="preserve">In current financial year Australian dollars. </t>
    </r>
  </si>
  <si>
    <t>Sources: ABS International Trade in Goods and Services, Australia, Cat. No. 5368.0; IHS Inc ; IEA Coal Information; NSW Coal Services Pty Ltd; Queensland Department of Natural Resources and Mines; Company Reports; Department of Industry, Science and Resources.</t>
  </si>
  <si>
    <r>
      <t xml:space="preserve">Production  </t>
    </r>
    <r>
      <rPr>
        <b/>
        <sz val="11"/>
        <rFont val="Arial"/>
        <family val="2"/>
      </rPr>
      <t>a</t>
    </r>
  </si>
  <si>
    <t>mb/d</t>
  </si>
  <si>
    <r>
      <t xml:space="preserve">Consumption  </t>
    </r>
    <r>
      <rPr>
        <b/>
        <sz val="11"/>
        <rFont val="Arial"/>
        <family val="2"/>
      </rPr>
      <t>a</t>
    </r>
  </si>
  <si>
    <t>WTI crude oil price</t>
  </si>
  <si>
    <t>Brent crude oil price</t>
  </si>
  <si>
    <t>Crude oil and condensate</t>
  </si>
  <si>
    <r>
      <t xml:space="preserve">Production  </t>
    </r>
    <r>
      <rPr>
        <b/>
        <sz val="11"/>
        <rFont val="Arial"/>
        <family val="2"/>
      </rPr>
      <t>ac</t>
    </r>
  </si>
  <si>
    <t>kb/d</t>
  </si>
  <si>
    <r>
      <t xml:space="preserve">Export volume  </t>
    </r>
    <r>
      <rPr>
        <b/>
        <sz val="11"/>
        <rFont val="Arial"/>
        <family val="2"/>
      </rPr>
      <t>a</t>
    </r>
  </si>
  <si>
    <r>
      <t xml:space="preserve">Imports  </t>
    </r>
    <r>
      <rPr>
        <b/>
        <sz val="11"/>
        <rFont val="Arial"/>
        <family val="2"/>
      </rPr>
      <t>a</t>
    </r>
  </si>
  <si>
    <t>LPG</t>
  </si>
  <si>
    <r>
      <t xml:space="preserve">Production  </t>
    </r>
    <r>
      <rPr>
        <b/>
        <sz val="11"/>
        <rFont val="Arial"/>
        <family val="2"/>
      </rPr>
      <t>acd</t>
    </r>
  </si>
  <si>
    <t>Petroleum products</t>
  </si>
  <si>
    <r>
      <t xml:space="preserve">Refinery production  </t>
    </r>
    <r>
      <rPr>
        <b/>
        <sz val="11"/>
        <rFont val="Arial"/>
        <family val="2"/>
      </rPr>
      <t>ac</t>
    </r>
  </si>
  <si>
    <r>
      <t xml:space="preserve">Exports  </t>
    </r>
    <r>
      <rPr>
        <b/>
        <sz val="11"/>
        <rFont val="Arial"/>
        <family val="2"/>
      </rPr>
      <t>ae</t>
    </r>
  </si>
  <si>
    <r>
      <t xml:space="preserve">Consumption  </t>
    </r>
    <r>
      <rPr>
        <b/>
        <sz val="11"/>
        <rFont val="Arial"/>
        <family val="2"/>
      </rPr>
      <t>acg</t>
    </r>
  </si>
  <si>
    <r>
      <t>a</t>
    </r>
    <r>
      <rPr>
        <sz val="11"/>
        <rFont val="Arial"/>
        <family val="2"/>
      </rPr>
      <t xml:space="preserve"> Number of days in a year is assumed to be exactly 365. A barrel of oil equals 158.987 litres.</t>
    </r>
  </si>
  <si>
    <r>
      <t>b</t>
    </r>
    <r>
      <rPr>
        <sz val="11"/>
        <rFont val="Arial"/>
        <family val="2"/>
      </rPr>
      <t xml:space="preserve"> In current calendar year US dollars.</t>
    </r>
  </si>
  <si>
    <r>
      <t xml:space="preserve">c </t>
    </r>
    <r>
      <rPr>
        <sz val="11"/>
        <rFont val="Arial"/>
        <family val="2"/>
      </rPr>
      <t>Historical production data was revised in the June quarter 2022 to align with Australian Petroleum Statistics</t>
    </r>
  </si>
  <si>
    <r>
      <t>d</t>
    </r>
    <r>
      <rPr>
        <sz val="11"/>
        <rFont val="Arial"/>
        <family val="2"/>
      </rPr>
      <t xml:space="preserve"> Primary products sold as LPG.</t>
    </r>
  </si>
  <si>
    <r>
      <t>e</t>
    </r>
    <r>
      <rPr>
        <sz val="11"/>
        <rFont val="Arial"/>
        <family val="2"/>
      </rPr>
      <t xml:space="preserve"> Excludes LPG.</t>
    </r>
  </si>
  <si>
    <r>
      <t>g</t>
    </r>
    <r>
      <rPr>
        <sz val="11"/>
        <rFont val="Arial"/>
        <family val="2"/>
      </rPr>
      <t xml:space="preserve"> Domestic sales of marketable products.</t>
    </r>
  </si>
  <si>
    <r>
      <t>h</t>
    </r>
    <r>
      <rPr>
        <sz val="11"/>
        <rFont val="Arial"/>
        <family val="2"/>
      </rPr>
      <t xml:space="preserve"> In current financial year Australian dollars.</t>
    </r>
  </si>
  <si>
    <r>
      <rPr>
        <b/>
        <sz val="11"/>
        <rFont val="Arial"/>
        <family val="2"/>
      </rPr>
      <t>s</t>
    </r>
    <r>
      <rPr>
        <sz val="11"/>
        <rFont val="Arial"/>
        <family val="2"/>
      </rPr>
      <t xml:space="preserve"> Estimate.</t>
    </r>
  </si>
  <si>
    <t>Sources: ABS International Trade in Goods and Services, Australia, Cat. No. 5368.0; Department of Industry, Science and Resources; IEA Monthly Oil Market Report.</t>
  </si>
  <si>
    <r>
      <t xml:space="preserve">JCC oil price  </t>
    </r>
    <r>
      <rPr>
        <b/>
        <sz val="11"/>
        <rFont val="Arial"/>
        <family val="2"/>
      </rPr>
      <t>a</t>
    </r>
  </si>
  <si>
    <r>
      <t xml:space="preserve">– real  </t>
    </r>
    <r>
      <rPr>
        <b/>
        <sz val="11"/>
        <rFont val="Arial"/>
        <family val="2"/>
      </rPr>
      <t>h</t>
    </r>
  </si>
  <si>
    <r>
      <t xml:space="preserve">Asian LNG spot price  </t>
    </r>
    <r>
      <rPr>
        <b/>
        <sz val="11"/>
        <rFont val="Arial"/>
        <family val="2"/>
      </rPr>
      <t>bg</t>
    </r>
  </si>
  <si>
    <t>US$/MMbtu</t>
  </si>
  <si>
    <t xml:space="preserve">LNG trade  </t>
  </si>
  <si>
    <t>Mt  c</t>
  </si>
  <si>
    <t xml:space="preserve">Gas production  </t>
  </si>
  <si>
    <t>Bcm</t>
  </si>
  <si>
    <t xml:space="preserve">Gas consumption  </t>
  </si>
  <si>
    <r>
      <t xml:space="preserve">Production  </t>
    </r>
    <r>
      <rPr>
        <b/>
        <sz val="11"/>
        <rFont val="Arial"/>
        <family val="2"/>
      </rPr>
      <t>d</t>
    </r>
  </si>
  <si>
    <t>– Eastern market</t>
  </si>
  <si>
    <t>– Western market</t>
  </si>
  <si>
    <r>
      <t xml:space="preserve">– Northern market   </t>
    </r>
    <r>
      <rPr>
        <b/>
        <sz val="11"/>
        <rFont val="Arial"/>
        <family val="2"/>
      </rPr>
      <t>k</t>
    </r>
  </si>
  <si>
    <t xml:space="preserve">LNG export volume  </t>
  </si>
  <si>
    <r>
      <t xml:space="preserve">– real value  </t>
    </r>
    <r>
      <rPr>
        <b/>
        <sz val="11"/>
        <rFont val="Arial"/>
        <family val="2"/>
      </rPr>
      <t>e</t>
    </r>
  </si>
  <si>
    <r>
      <t xml:space="preserve">LNG export unit value </t>
    </r>
    <r>
      <rPr>
        <b/>
        <sz val="11"/>
        <rFont val="Arial"/>
        <family val="2"/>
      </rPr>
      <t>g</t>
    </r>
  </si>
  <si>
    <t>A$/GJ</t>
  </si>
  <si>
    <r>
      <t xml:space="preserve">a </t>
    </r>
    <r>
      <rPr>
        <sz val="11"/>
        <rFont val="Arial"/>
        <family val="2"/>
      </rPr>
      <t>JCC stands for Japan Customs-cleared Crude.</t>
    </r>
  </si>
  <si>
    <r>
      <t>b</t>
    </r>
    <r>
      <rPr>
        <sz val="11"/>
        <rFont val="Arial"/>
        <family val="2"/>
      </rPr>
      <t xml:space="preserve"> Historical data is the North Asia SLlnG weekly spot price</t>
    </r>
  </si>
  <si>
    <r>
      <rPr>
        <b/>
        <sz val="11"/>
        <rFont val="Arial"/>
        <family val="2"/>
      </rPr>
      <t>c</t>
    </r>
    <r>
      <rPr>
        <sz val="11"/>
        <rFont val="Arial"/>
        <family val="2"/>
      </rPr>
      <t xml:space="preserve"> 1 million tonnes of LNG is equivalent to approximately 1.36 billion cubic metres of gas.</t>
    </r>
  </si>
  <si>
    <r>
      <t>d</t>
    </r>
    <r>
      <rPr>
        <sz val="11"/>
        <rFont val="Arial"/>
        <family val="2"/>
      </rPr>
      <t xml:space="preserve"> Production includes both sales gas and gas used in the production process (i.e. plant use) as well as ethane. Historical gas production data was revised in the June quarter 2017 to align with Australian Petroleum Statistics.</t>
    </r>
  </si>
  <si>
    <r>
      <t>e</t>
    </r>
    <r>
      <rPr>
        <sz val="11"/>
        <rFont val="Arial"/>
        <family val="2"/>
      </rPr>
      <t xml:space="preserve"> In current financial year Australian dollars.</t>
    </r>
  </si>
  <si>
    <r>
      <rPr>
        <b/>
        <sz val="11"/>
        <rFont val="Arial"/>
        <family val="2"/>
      </rPr>
      <t xml:space="preserve">g </t>
    </r>
    <r>
      <rPr>
        <sz val="11"/>
        <rFont val="Arial"/>
        <family val="2"/>
      </rPr>
      <t>1 MMBtu is equivalent to 1.055 GJ.</t>
    </r>
  </si>
  <si>
    <r>
      <rPr>
        <b/>
        <sz val="11"/>
        <rFont val="Arial"/>
        <family val="2"/>
      </rPr>
      <t xml:space="preserve">h </t>
    </r>
    <r>
      <rPr>
        <sz val="11"/>
        <rFont val="Arial"/>
        <family val="2"/>
      </rPr>
      <t>In current calendar year US dollars.</t>
    </r>
  </si>
  <si>
    <r>
      <t>k</t>
    </r>
    <r>
      <rPr>
        <sz val="11"/>
        <rFont val="Arial"/>
        <family val="2"/>
      </rPr>
      <t xml:space="preserve"> Gas production from Bayu-Undan Joint Production Development Area is not included in Australian production. Browse basin production associated with the Ichthys project is classified as Northern market.</t>
    </r>
  </si>
  <si>
    <t>Sources: ABS International Trade in Goods and Services, Australia, Cat. No. 5368.0; Company reports; Department of Industry, Science and Resources; Nexant World Gas Model.</t>
  </si>
  <si>
    <t xml:space="preserve">World </t>
  </si>
  <si>
    <r>
      <t xml:space="preserve">Africa  </t>
    </r>
    <r>
      <rPr>
        <b/>
        <sz val="11"/>
        <rFont val="Arial"/>
        <family val="2"/>
      </rPr>
      <t>b</t>
    </r>
  </si>
  <si>
    <t>Kazakhstan</t>
  </si>
  <si>
    <t xml:space="preserve">Consumption </t>
  </si>
  <si>
    <t xml:space="preserve">European Union </t>
  </si>
  <si>
    <t>Price</t>
  </si>
  <si>
    <t xml:space="preserve">Australia </t>
  </si>
  <si>
    <r>
      <t xml:space="preserve">– real value  </t>
    </r>
    <r>
      <rPr>
        <b/>
        <sz val="11"/>
        <rFont val="Arial"/>
        <family val="2"/>
      </rPr>
      <t>d</t>
    </r>
  </si>
  <si>
    <t>Average price</t>
  </si>
  <si>
    <t>A$/kg</t>
  </si>
  <si>
    <r>
      <t xml:space="preserve">– real  </t>
    </r>
    <r>
      <rPr>
        <b/>
        <sz val="11"/>
        <rFont val="Arial"/>
        <family val="2"/>
      </rPr>
      <t>d</t>
    </r>
  </si>
  <si>
    <r>
      <t>b</t>
    </r>
    <r>
      <rPr>
        <sz val="11"/>
        <rFont val="Arial"/>
        <family val="2"/>
      </rPr>
      <t xml:space="preserve"> Includes Niger, Namibia, South Africa, Malawi and Zambia.</t>
    </r>
  </si>
  <si>
    <r>
      <t>c</t>
    </r>
    <r>
      <rPr>
        <sz val="11"/>
        <rFont val="Arial"/>
        <family val="2"/>
      </rPr>
      <t xml:space="preserve"> In current calendar year US dollars.</t>
    </r>
  </si>
  <si>
    <r>
      <t>d</t>
    </r>
    <r>
      <rPr>
        <sz val="11"/>
        <rFont val="Arial"/>
        <family val="2"/>
      </rPr>
      <t xml:space="preserve"> In current financial year Australian dollars.</t>
    </r>
  </si>
  <si>
    <t>Sources: Australian Department of Industry, Science and Resources ; Cameco Corporation; Ux Consulting Uranium Market Outlook.</t>
  </si>
  <si>
    <t>Total demand</t>
  </si>
  <si>
    <r>
      <t xml:space="preserve"> – Fabrication consumption  </t>
    </r>
    <r>
      <rPr>
        <b/>
        <sz val="11"/>
        <rFont val="Arial"/>
        <family val="2"/>
      </rPr>
      <t>b</t>
    </r>
  </si>
  <si>
    <t>Mine production</t>
  </si>
  <si>
    <r>
      <t xml:space="preserve">Price  </t>
    </r>
    <r>
      <rPr>
        <b/>
        <sz val="11"/>
        <rFont val="Arial"/>
        <family val="2"/>
      </rPr>
      <t>c</t>
    </r>
  </si>
  <si>
    <t>A$/oz</t>
  </si>
  <si>
    <r>
      <t xml:space="preserve">– real  </t>
    </r>
    <r>
      <rPr>
        <b/>
        <sz val="11"/>
        <rFont val="Arial"/>
        <family val="2"/>
      </rPr>
      <t>e</t>
    </r>
  </si>
  <si>
    <r>
      <rPr>
        <b/>
        <sz val="11"/>
        <rFont val="Arial"/>
        <family val="2"/>
      </rPr>
      <t>b</t>
    </r>
    <r>
      <rPr>
        <sz val="11"/>
        <rFont val="Arial"/>
        <family val="2"/>
      </rPr>
      <t xml:space="preserve"> includes jewellery </t>
    </r>
  </si>
  <si>
    <r>
      <t>c</t>
    </r>
    <r>
      <rPr>
        <sz val="11"/>
        <rFont val="Arial"/>
        <family val="2"/>
      </rPr>
      <t xml:space="preserve"> London Bullion Market Association (LBMA) price.</t>
    </r>
  </si>
  <si>
    <r>
      <t>d</t>
    </r>
    <r>
      <rPr>
        <sz val="11"/>
        <rFont val="Arial"/>
        <family val="2"/>
      </rPr>
      <t xml:space="preserve"> In current calendar year US dollars.</t>
    </r>
  </si>
  <si>
    <t>Sources: ABS International Trade in Goods and Services, Australia, Cat. No. 5368.0; London Bullion Market Association gold price PM; World Gold Council; Department of Industry, Science and Resources.</t>
  </si>
  <si>
    <t>Primary aluminium</t>
  </si>
  <si>
    <t>Consumption</t>
  </si>
  <si>
    <t>Prices</t>
  </si>
  <si>
    <r>
      <t xml:space="preserve">World aluminium  </t>
    </r>
    <r>
      <rPr>
        <b/>
        <sz val="11"/>
        <rFont val="Arial"/>
        <family val="2"/>
      </rPr>
      <t>c</t>
    </r>
  </si>
  <si>
    <t>Alumina spot</t>
  </si>
  <si>
    <t>Bauxite</t>
  </si>
  <si>
    <t>Total value</t>
  </si>
  <si>
    <r>
      <t>c</t>
    </r>
    <r>
      <rPr>
        <sz val="11"/>
        <rFont val="Arial"/>
        <family val="2"/>
      </rPr>
      <t xml:space="preserve"> LME cash prices for primary aluminium.</t>
    </r>
  </si>
  <si>
    <t>Sources: ABS International Trade in Goods and Services, Australia, Cat. No. 5368.0; AME Group; LME; Department of Industry, Science and Resources; World Bureau of Metal Statistics.</t>
  </si>
  <si>
    <t>– mine</t>
  </si>
  <si>
    <t>– refined</t>
  </si>
  <si>
    <t xml:space="preserve">Closing stocks </t>
  </si>
  <si>
    <t>– weeks of consumption</t>
  </si>
  <si>
    <t>Price LME</t>
  </si>
  <si>
    <t>USc/lb</t>
  </si>
  <si>
    <t xml:space="preserve">Mine output </t>
  </si>
  <si>
    <t xml:space="preserve">Refined output </t>
  </si>
  <si>
    <t xml:space="preserve">Exports </t>
  </si>
  <si>
    <r>
      <t xml:space="preserve">– ores and conc.  </t>
    </r>
    <r>
      <rPr>
        <b/>
        <sz val="11"/>
        <rFont val="Arial"/>
        <family val="2"/>
      </rPr>
      <t>c</t>
    </r>
  </si>
  <si>
    <t>– total metallic content</t>
  </si>
  <si>
    <t>Export value</t>
  </si>
  <si>
    <r>
      <t>c</t>
    </r>
    <r>
      <rPr>
        <sz val="11"/>
        <rFont val="Arial"/>
        <family val="2"/>
      </rPr>
      <t xml:space="preserve"> Quantities refer to gross weight of all ores and concentrates.</t>
    </r>
  </si>
  <si>
    <t xml:space="preserve">Sources: ABS International Trade in Goods and Services, Australia, Cat. No. 5368.0; LME spot price; World Bureau of Metal Statistics World Metal Statistics; Department of Industry, Science and Resources.
</t>
  </si>
  <si>
    <t xml:space="preserve">Production </t>
  </si>
  <si>
    <t xml:space="preserve">Stocks  </t>
  </si>
  <si>
    <t>Usc/lb</t>
  </si>
  <si>
    <r>
      <t xml:space="preserve">– mine  </t>
    </r>
    <r>
      <rPr>
        <b/>
        <sz val="11"/>
        <rFont val="Arial"/>
        <family val="2"/>
      </rPr>
      <t>c</t>
    </r>
  </si>
  <si>
    <t>– intermediate</t>
  </si>
  <si>
    <r>
      <t xml:space="preserve">Export volume  </t>
    </r>
    <r>
      <rPr>
        <b/>
        <sz val="11"/>
        <rFont val="Arial"/>
        <family val="2"/>
      </rPr>
      <t>d</t>
    </r>
  </si>
  <si>
    <t xml:space="preserve">– nominal value  </t>
  </si>
  <si>
    <r>
      <t>c</t>
    </r>
    <r>
      <rPr>
        <sz val="11"/>
        <rFont val="Arial"/>
        <family val="2"/>
      </rPr>
      <t xml:space="preserve"> Nickel content of domestic mine production.</t>
    </r>
  </si>
  <si>
    <r>
      <t>d</t>
    </r>
    <r>
      <rPr>
        <sz val="11"/>
        <rFont val="Arial"/>
        <family val="2"/>
      </rPr>
      <t xml:space="preserve"> Includes metal content of ores and concentrates, intermediate products and nickel metal.</t>
    </r>
  </si>
  <si>
    <t>Sources: ABS International Trade in Goods and Services, Australia, Cat. No. 5368.0; Company reports; Department of Industry, Science and Resources; International Nickel Study Group; LME; World Bureau of Metal Statistics.</t>
  </si>
  <si>
    <r>
      <t xml:space="preserve">– real  </t>
    </r>
    <r>
      <rPr>
        <b/>
        <sz val="11"/>
        <rFont val="Arial"/>
        <family val="2"/>
      </rPr>
      <t>a</t>
    </r>
  </si>
  <si>
    <r>
      <t>Australia</t>
    </r>
    <r>
      <rPr>
        <b/>
        <i/>
        <sz val="11"/>
        <rFont val="Arial"/>
        <family val="2"/>
      </rPr>
      <t xml:space="preserve"> </t>
    </r>
  </si>
  <si>
    <t>Mine output</t>
  </si>
  <si>
    <t>Refined output</t>
  </si>
  <si>
    <r>
      <t xml:space="preserve">– ore and conc.  </t>
    </r>
    <r>
      <rPr>
        <b/>
        <sz val="11"/>
        <rFont val="Arial"/>
        <family val="2"/>
      </rPr>
      <t>b</t>
    </r>
    <r>
      <rPr>
        <sz val="11"/>
        <rFont val="Arial"/>
        <family val="2"/>
      </rPr>
      <t xml:space="preserve"> </t>
    </r>
  </si>
  <si>
    <r>
      <t>a</t>
    </r>
    <r>
      <rPr>
        <sz val="11"/>
        <rFont val="Arial"/>
        <family val="2"/>
      </rPr>
      <t xml:space="preserve"> In current calendar year US dollars</t>
    </r>
  </si>
  <si>
    <r>
      <t xml:space="preserve">b </t>
    </r>
    <r>
      <rPr>
        <sz val="11"/>
        <rFont val="Arial"/>
        <family val="2"/>
      </rPr>
      <t>Quantities refer to gross weight of all ores and concentrates</t>
    </r>
  </si>
  <si>
    <r>
      <t xml:space="preserve">c </t>
    </r>
    <r>
      <rPr>
        <sz val="11"/>
        <rFont val="Arial"/>
        <family val="2"/>
      </rPr>
      <t>In current financial year Australian dollars</t>
    </r>
  </si>
  <si>
    <t>Sources: ABS International Trade in Goods and Services, Australia, Cat. No. 5368.0; Company reports; Department of Industry, Science and Resources; International Lead Zinc Study Group; LME; World Bureau of Metal Statistics.</t>
  </si>
  <si>
    <r>
      <t xml:space="preserve">Production (refined) </t>
    </r>
    <r>
      <rPr>
        <b/>
        <sz val="11"/>
        <rFont val="Arial"/>
        <family val="2"/>
      </rPr>
      <t>a</t>
    </r>
    <r>
      <rPr>
        <sz val="11"/>
        <rFont val="Arial"/>
        <family val="2"/>
      </rPr>
      <t xml:space="preserve"> </t>
    </r>
    <r>
      <rPr>
        <b/>
        <sz val="11"/>
        <rFont val="Arial"/>
        <family val="2"/>
      </rPr>
      <t>b</t>
    </r>
  </si>
  <si>
    <t>LCE kt</t>
  </si>
  <si>
    <r>
      <t xml:space="preserve">Demand </t>
    </r>
    <r>
      <rPr>
        <b/>
        <sz val="11"/>
        <rFont val="Arial"/>
        <family val="2"/>
      </rPr>
      <t>a</t>
    </r>
  </si>
  <si>
    <t xml:space="preserve">Spodumene price </t>
  </si>
  <si>
    <t xml:space="preserve">Lithium hydroxide price </t>
  </si>
  <si>
    <r>
      <t xml:space="preserve">– real </t>
    </r>
    <r>
      <rPr>
        <b/>
        <sz val="11"/>
        <rFont val="Arial"/>
        <family val="2"/>
      </rPr>
      <t>c</t>
    </r>
  </si>
  <si>
    <t>– Mine (spodumene)</t>
  </si>
  <si>
    <r>
      <t xml:space="preserve">– Ore and concentrate (spodumene)  </t>
    </r>
    <r>
      <rPr>
        <b/>
        <sz val="11"/>
        <rFont val="Arial"/>
        <family val="2"/>
      </rPr>
      <t>d</t>
    </r>
  </si>
  <si>
    <t>– Refined (lithium hydroxide)</t>
  </si>
  <si>
    <t>N/A</t>
  </si>
  <si>
    <r>
      <t xml:space="preserve">– Total (nominal value)  </t>
    </r>
    <r>
      <rPr>
        <b/>
        <sz val="11"/>
        <rFont val="Arial"/>
        <family val="2"/>
      </rPr>
      <t>d g</t>
    </r>
  </si>
  <si>
    <r>
      <t xml:space="preserve">– Total (real value)  </t>
    </r>
    <r>
      <rPr>
        <b/>
        <sz val="11"/>
        <rFont val="Arial"/>
        <family val="2"/>
      </rPr>
      <t>d g</t>
    </r>
    <r>
      <rPr>
        <sz val="11"/>
        <rFont val="Arial"/>
        <family val="2"/>
      </rPr>
      <t xml:space="preserve"> </t>
    </r>
    <r>
      <rPr>
        <b/>
        <sz val="11"/>
        <rFont val="Arial"/>
        <family val="2"/>
      </rPr>
      <t>h</t>
    </r>
  </si>
  <si>
    <r>
      <t>a</t>
    </r>
    <r>
      <rPr>
        <sz val="11"/>
        <rFont val="Arial"/>
        <family val="2"/>
      </rPr>
      <t xml:space="preserve"> Lithium carbonate equivalent: this is a measure of the quantity of refined product.</t>
    </r>
  </si>
  <si>
    <r>
      <t xml:space="preserve">b </t>
    </r>
    <r>
      <rPr>
        <sz val="11"/>
        <rFont val="Arial"/>
        <family val="2"/>
      </rPr>
      <t>Refined lithium products include lithium hydroxide and lithium carbonate.</t>
    </r>
  </si>
  <si>
    <r>
      <t xml:space="preserve">c </t>
    </r>
    <r>
      <rPr>
        <sz val="11"/>
        <rFont val="Arial"/>
        <family val="2"/>
      </rPr>
      <t>In current calendar year US dollars.</t>
    </r>
  </si>
  <si>
    <r>
      <t xml:space="preserve">d </t>
    </r>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</si>
  <si>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r>
      <t xml:space="preserve">g </t>
    </r>
    <r>
      <rPr>
        <sz val="11"/>
        <rFont val="Arial"/>
        <family val="2"/>
      </rPr>
      <t>Revenue from spodumene concentrate, lithium hydroxide and other lithium products</t>
    </r>
    <r>
      <rPr>
        <b/>
        <sz val="11"/>
        <rFont val="Arial"/>
        <family val="2"/>
      </rPr>
      <t>.</t>
    </r>
  </si>
  <si>
    <t>Sources: ABS International Trade in Goods and Services, Australia, Cat. No. 5368.0; Company reports; Department of Industry, Science and Resources; Wood Mackenzie; Government of Western Australia Department of Mines, Industry Regulation and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</si>
</sst>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 ##0.0;\–###\ ##0"/>
    <numFmt numFmtId="166" formatCode="0.0%"/>
    <numFmt numFmtId="167" formatCode="0.0;\–0.0;\ 0.0"/>
    <numFmt numFmtId="168" formatCode="###\ ##0;\]\–###\ ##0"/>
    <numFmt numFmtId="169" formatCode="###\ ##0;\–###\ ##0"/>
    <numFmt numFmtId="170" formatCode="#\ ##0;\–###\ ##0"/>
    <numFmt numFmtId="171" formatCode="#,##0.0"/>
    <numFmt numFmtId="172" formatCode="#\ ##0.0;\–#\ ##0.0;\ 0.0"/>
    <numFmt numFmtId="173" formatCode="mmm\–yy"/>
    <numFmt numFmtId="174" formatCode="#\ ##0.00;\–#\ ##0.00;\ 0.00"/>
    <numFmt numFmtId="175" formatCode="#########\ ##0.0;\–#########\ ##0.0;\ 0.000000000"/>
    <numFmt numFmtId="176" formatCode="_-* #,##0.000_-;\-* #,##0.000_-;_-* &quot;-&quot;??_-;_-@_-"/>
    <numFmt numFmtId="177" formatCode="_-* #,##0_-;\-* #,##0_-;_-* &quot;-&quot;??_-;_-@_-"/>
    <numFmt numFmtId="178" formatCode="#,##0.000000000000"/>
  </numFmts>
  <fonts count="38">
    <font>
      <sz val="11"/>
      <color theme="1"/>
      <name val="Calibri"/>
      <family val="2"/>
      <scheme val="minor"/>
    </font>
    <font>
      <b/>
      <sz val="14"/>
      <color rgb="FF22789A"/>
      <name val="Calibri"/>
      <family val="2"/>
      <scheme val="minor"/>
    </font>
    <font>
      <b/>
      <sz val="14"/>
      <color rgb="FF005CAF"/>
      <name val="Myriad pro"/>
    </font>
    <font>
      <b/>
      <sz val="12"/>
      <color rgb="FF005CAF"/>
      <name val="Myriad pro"/>
    </font>
    <font>
      <sz val="11"/>
      <color theme="1"/>
      <name val="Calibri"/>
      <family val="2"/>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sz val="11"/>
      <color theme="0"/>
      <name val="Arial"/>
      <family val="2"/>
    </font>
    <font>
      <sz val="11"/>
      <color rgb="FF595A5B"/>
      <name val="Arial"/>
      <family val="2"/>
    </font>
    <font>
      <b/>
      <sz val="18"/>
      <color rgb="FF005CAF"/>
      <name val="Arial"/>
      <family val="2"/>
    </font>
    <font>
      <sz val="11"/>
      <color theme="1"/>
      <name val="Arial"/>
      <family val="2"/>
    </font>
    <font>
      <b/>
      <sz val="11"/>
      <color theme="1"/>
      <name val="Arial"/>
      <family val="2"/>
    </font>
    <font>
      <b/>
      <sz val="14"/>
      <color rgb="FF005CAF"/>
      <name val="Arial"/>
      <family val="2"/>
    </font>
    <font>
      <b/>
      <sz val="14"/>
      <color rgb="FF22789A"/>
      <name val="Arial"/>
      <family val="2"/>
    </font>
    <font>
      <b/>
      <sz val="11"/>
      <color rgb="FF22789A"/>
      <name val="Arial"/>
      <family val="2"/>
    </font>
    <font>
      <sz val="11"/>
      <color theme="1"/>
      <name val="Calibri"/>
      <family val="2"/>
      <scheme val="minor"/>
    </font>
    <font>
      <sz val="11"/>
      <color rgb="FF595A5B"/>
      <name val="Calibri"/>
      <family val="2"/>
      <scheme val="minor"/>
    </font>
    <font>
      <b/>
      <sz val="11"/>
      <color rgb="FF455560"/>
      <name val="Calibri"/>
      <family val="2"/>
      <scheme val="minor"/>
    </font>
    <font>
      <i/>
      <sz val="11"/>
      <color rgb="FF455560"/>
      <name val="Calibri"/>
      <family val="2"/>
      <scheme val="minor"/>
    </font>
    <font>
      <b/>
      <sz val="18"/>
      <color rgb="FF22789A"/>
      <name val="Arial"/>
      <family val="2"/>
    </font>
    <font>
      <sz val="11"/>
      <color rgb="FF333333"/>
      <name val="Arial Unicode MS"/>
      <family val="2"/>
    </font>
    <font>
      <sz val="9"/>
      <color rgb="FF373737"/>
      <name val="Arial"/>
      <family val="2"/>
    </font>
    <font>
      <b/>
      <sz val="18"/>
      <color rgb="FF005CAF"/>
      <name val="Calibri"/>
      <family val="2"/>
      <scheme val="minor"/>
    </font>
    <font>
      <sz val="11"/>
      <color rgb="FFFFFFFF"/>
      <name val="Arial"/>
      <family val="2"/>
    </font>
    <font>
      <sz val="11"/>
      <color rgb="FFFFFFFF"/>
      <name val="Calibri"/>
      <family val="2"/>
    </font>
    <font>
      <b/>
      <u/>
      <sz val="14"/>
      <color rgb="FF005CAF"/>
      <name val="Calibri"/>
      <family val="2"/>
      <scheme val="minor"/>
    </font>
    <font>
      <b/>
      <sz val="14"/>
      <color rgb="FFFFFFFF"/>
      <name val="Arial"/>
      <family val="2"/>
    </font>
    <font>
      <b/>
      <sz val="11"/>
      <color rgb="FFFFFFFF"/>
      <name val="Arial"/>
      <family val="2"/>
    </font>
    <font>
      <b/>
      <u/>
      <sz val="14"/>
      <color rgb="FF005CAF"/>
      <name val="Myriad Pro"/>
    </font>
    <font>
      <b/>
      <sz val="18"/>
      <color rgb="FFFFFFFF"/>
      <name val="Arial"/>
      <family val="2"/>
    </font>
    <font>
      <sz val="11"/>
      <color rgb="FFFFFFFF"/>
      <name val="Calibri"/>
      <family val="2"/>
      <scheme val="minor"/>
    </font>
    <font>
      <b/>
      <sz val="11"/>
      <name val="Arial"/>
      <family val="2"/>
    </font>
    <font>
      <sz val="11"/>
      <name val="Arial"/>
      <family val="2"/>
    </font>
    <font>
      <b/>
      <i/>
      <sz val="11"/>
      <name val="Arial"/>
      <family val="2"/>
    </font>
    <font>
      <i/>
      <sz val="1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diagonal/>
    </border>
  </borders>
  <cellStyleXfs count="1">
    <xf numFmtId="0" fontId="0" fillId="0" borderId="0"/>
  </cellStyleXfs>
  <cellXfs count="152">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indent="2"/>
    </xf>
    <xf numFmtId="0" fontId="3" fillId="0" borderId="0" xfId="0" applyFont="1" applyAlignment="1">
      <alignment horizontal="left" indent="2"/>
    </xf>
    <xf numFmtId="0" fontId="5" fillId="0" borderId="0" xfId="0" applyFont="1"/>
    <xf numFmtId="0" fontId="6" fillId="0" borderId="0" xfId="0" applyFont="1"/>
    <xf numFmtId="0" fontId="7" fillId="0" borderId="0" xfId="0" applyFont="1" applyAlignment="1">
      <alignment wrapText="1"/>
    </xf>
    <xf numFmtId="0" fontId="8" fillId="0" borderId="0" xfId="0" applyFont="1"/>
    <xf numFmtId="0" fontId="9" fillId="0" borderId="0" xfId="0" applyFont="1" applyAlignment="1">
      <alignment horizontal="left"/>
    </xf>
    <xf numFmtId="0" fontId="10"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right"/>
    </xf>
    <xf numFmtId="0" fontId="11" fillId="0" borderId="0" xfId="0" applyFont="1" applyAlignment="1" applyProtection="1">
      <alignment horizontal="left"/>
      <protection locked="0"/>
    </xf>
    <xf numFmtId="164" fontId="12" fillId="0" borderId="0" xfId="0" applyNumberFormat="1" applyFont="1"/>
    <xf numFmtId="1" fontId="13" fillId="0" borderId="0" xfId="0" applyNumberFormat="1" applyFont="1" applyAlignment="1" applyProtection="1">
      <alignment horizontal="right"/>
      <protection locked="0"/>
    </xf>
    <xf numFmtId="1" fontId="14" fillId="0" borderId="1" xfId="0" applyNumberFormat="1" applyFont="1" applyBorder="1" applyAlignment="1">
      <alignment horizontal="right" wrapText="1"/>
    </xf>
    <xf numFmtId="164" fontId="14" fillId="0" borderId="1" xfId="0" applyNumberFormat="1" applyFont="1" applyBorder="1" applyAlignment="1">
      <alignment horizontal="right" wrapText="1"/>
    </xf>
    <xf numFmtId="164" fontId="14" fillId="0" borderId="0" xfId="0" applyNumberFormat="1" applyFont="1" applyAlignment="1">
      <alignment horizontal="left"/>
    </xf>
    <xf numFmtId="165" fontId="11" fillId="0" borderId="0" xfId="0" applyNumberFormat="1" applyFont="1" applyAlignment="1">
      <alignment horizontal="right"/>
    </xf>
    <xf numFmtId="164" fontId="13" fillId="0" borderId="0" xfId="0" applyNumberFormat="1" applyFont="1" applyAlignment="1">
      <alignment horizontal="left"/>
    </xf>
    <xf numFmtId="164" fontId="13" fillId="0" borderId="0" xfId="0" applyNumberFormat="1" applyFont="1"/>
    <xf numFmtId="164" fontId="13" fillId="0" borderId="0" xfId="0" applyNumberFormat="1" applyFont="1" applyAlignment="1">
      <alignment horizontal="left" indent="1"/>
    </xf>
    <xf numFmtId="164" fontId="13" fillId="0" borderId="0" xfId="0" applyNumberFormat="1" applyFont="1" applyAlignment="1">
      <alignment horizontal="left" indent="2"/>
    </xf>
    <xf numFmtId="166" fontId="11" fillId="0" borderId="0" xfId="0" applyNumberFormat="1" applyFont="1" applyAlignment="1">
      <alignment horizontal="right"/>
    </xf>
    <xf numFmtId="0" fontId="13" fillId="0" borderId="0" xfId="0" applyFont="1"/>
    <xf numFmtId="0" fontId="15" fillId="0" borderId="0" xfId="0" applyFont="1" applyAlignment="1">
      <alignment horizontal="left"/>
    </xf>
    <xf numFmtId="0" fontId="13" fillId="0" borderId="0" xfId="0" applyFont="1" applyAlignment="1" applyProtection="1">
      <alignment horizontal="left"/>
      <protection locked="0"/>
    </xf>
    <xf numFmtId="1" fontId="13" fillId="0" borderId="0" xfId="0" applyNumberFormat="1" applyFont="1" applyAlignment="1">
      <alignment horizontal="right"/>
    </xf>
    <xf numFmtId="164" fontId="16" fillId="0" borderId="0" xfId="0" applyNumberFormat="1" applyFont="1"/>
    <xf numFmtId="0" fontId="14" fillId="0" borderId="1" xfId="0" applyFont="1" applyBorder="1" applyAlignment="1">
      <alignment horizontal="right"/>
    </xf>
    <xf numFmtId="0" fontId="13" fillId="0" borderId="0" xfId="0" applyFont="1" applyAlignment="1" applyProtection="1">
      <alignment horizontal="right"/>
      <protection locked="0"/>
    </xf>
    <xf numFmtId="167" fontId="13" fillId="0" borderId="0" xfId="0" applyNumberFormat="1" applyFont="1" applyAlignment="1">
      <alignment horizontal="right"/>
    </xf>
    <xf numFmtId="2" fontId="13" fillId="0" borderId="0" xfId="0" applyNumberFormat="1" applyFont="1" applyAlignment="1">
      <alignment horizontal="right"/>
    </xf>
    <xf numFmtId="168" fontId="13" fillId="0" borderId="0" xfId="0" applyNumberFormat="1" applyFont="1" applyAlignment="1">
      <alignment horizontal="right"/>
    </xf>
    <xf numFmtId="169" fontId="13" fillId="0" borderId="0" xfId="0" applyNumberFormat="1" applyFont="1" applyAlignment="1">
      <alignment horizontal="right"/>
    </xf>
    <xf numFmtId="0" fontId="13" fillId="0" borderId="0" xfId="0" applyFont="1" applyAlignment="1">
      <alignment horizontal="right"/>
    </xf>
    <xf numFmtId="14" fontId="13" fillId="0" borderId="0" xfId="0" applyNumberFormat="1" applyFont="1" applyAlignment="1" applyProtection="1">
      <alignment horizontal="left"/>
      <protection locked="0"/>
    </xf>
    <xf numFmtId="0" fontId="13" fillId="0" borderId="0" xfId="0" applyFont="1" applyAlignment="1">
      <alignment horizontal="left"/>
    </xf>
    <xf numFmtId="0" fontId="14" fillId="0" borderId="0" xfId="0" applyFont="1" applyAlignment="1">
      <alignment horizontal="right"/>
    </xf>
    <xf numFmtId="0" fontId="14" fillId="0" borderId="0" xfId="0" applyFont="1" applyAlignment="1" applyProtection="1">
      <alignment horizontal="left"/>
      <protection locked="0"/>
    </xf>
    <xf numFmtId="170" fontId="13" fillId="0" borderId="0" xfId="0" applyNumberFormat="1" applyFont="1" applyAlignment="1">
      <alignment horizontal="right"/>
    </xf>
    <xf numFmtId="0" fontId="13" fillId="0" borderId="0" xfId="0" applyFont="1" applyProtection="1">
      <protection locked="0"/>
    </xf>
    <xf numFmtId="3" fontId="13" fillId="0" borderId="0" xfId="0" applyNumberFormat="1" applyFont="1" applyAlignment="1">
      <alignment horizontal="right"/>
    </xf>
    <xf numFmtId="171" fontId="13" fillId="0" borderId="0" xfId="0" applyNumberFormat="1" applyFont="1" applyAlignment="1">
      <alignment horizontal="right"/>
    </xf>
    <xf numFmtId="0" fontId="13" fillId="0" borderId="2" xfId="0" applyFont="1" applyBorder="1" applyAlignment="1">
      <alignment horizontal="left"/>
    </xf>
    <xf numFmtId="0" fontId="13" fillId="0" borderId="2" xfId="0" applyFont="1" applyBorder="1" applyAlignment="1">
      <alignment horizontal="right"/>
    </xf>
    <xf numFmtId="0" fontId="14" fillId="0" borderId="0" xfId="0" applyFont="1" applyAlignment="1">
      <alignment horizontal="left"/>
    </xf>
    <xf numFmtId="0" fontId="14" fillId="0" borderId="0" xfId="0" applyFont="1" applyAlignment="1">
      <alignment horizontal="left" wrapText="1"/>
    </xf>
    <xf numFmtId="0" fontId="13" fillId="0" borderId="0" xfId="0" applyFont="1" applyAlignment="1">
      <alignment horizontal="center"/>
    </xf>
    <xf numFmtId="0" fontId="14" fillId="0" borderId="0" xfId="0" applyFont="1" applyAlignment="1" applyProtection="1">
      <alignment horizontal="center" vertical="center"/>
      <protection locked="0"/>
    </xf>
    <xf numFmtId="172" fontId="14" fillId="0" borderId="0" xfId="0" applyNumberFormat="1" applyFont="1" applyAlignment="1">
      <alignment horizontal="right"/>
    </xf>
    <xf numFmtId="0" fontId="14" fillId="0" borderId="0" xfId="0" applyFont="1" applyAlignment="1" applyProtection="1">
      <alignment horizontal="right"/>
      <protection locked="0"/>
    </xf>
    <xf numFmtId="168" fontId="14" fillId="0" borderId="0" xfId="0" applyNumberFormat="1" applyFont="1" applyAlignment="1">
      <alignment horizontal="center"/>
    </xf>
    <xf numFmtId="0" fontId="13" fillId="0" borderId="2" xfId="0" applyFont="1" applyBorder="1" applyAlignment="1">
      <alignment horizontal="center"/>
    </xf>
    <xf numFmtId="0" fontId="13" fillId="0" borderId="2" xfId="0" applyFont="1" applyBorder="1"/>
    <xf numFmtId="0" fontId="13" fillId="0" borderId="0" xfId="0" applyFont="1" applyAlignment="1" applyProtection="1">
      <alignment horizontal="left" vertical="center"/>
      <protection locked="0"/>
    </xf>
    <xf numFmtId="168" fontId="13" fillId="0" borderId="0" xfId="0" applyNumberFormat="1" applyFont="1" applyAlignment="1">
      <alignment horizontal="center" vertical="center"/>
    </xf>
    <xf numFmtId="164" fontId="17" fillId="0" borderId="0" xfId="0" applyNumberFormat="1" applyFont="1"/>
    <xf numFmtId="168" fontId="13" fillId="0" borderId="0" xfId="0" applyNumberFormat="1" applyFont="1" applyAlignment="1">
      <alignment horizontal="center"/>
    </xf>
    <xf numFmtId="3" fontId="13" fillId="0" borderId="0" xfId="0" applyNumberFormat="1" applyFont="1"/>
    <xf numFmtId="172" fontId="13" fillId="0" borderId="0" xfId="0" applyNumberFormat="1" applyFont="1" applyAlignment="1">
      <alignment horizontal="right"/>
    </xf>
    <xf numFmtId="1" fontId="13" fillId="0" borderId="0" xfId="0" applyNumberFormat="1" applyFont="1" applyAlignment="1">
      <alignment horizontal="center"/>
    </xf>
    <xf numFmtId="173" fontId="14" fillId="0" borderId="0" xfId="0" applyNumberFormat="1" applyFont="1" applyAlignment="1">
      <alignment horizontal="right"/>
    </xf>
    <xf numFmtId="0" fontId="19" fillId="0" borderId="0" xfId="0" applyFont="1"/>
    <xf numFmtId="171" fontId="13" fillId="0" borderId="0" xfId="0" applyNumberFormat="1" applyFont="1"/>
    <xf numFmtId="0" fontId="13" fillId="0" borderId="1" xfId="0" applyFont="1" applyBorder="1" applyAlignment="1">
      <alignment horizontal="left"/>
    </xf>
    <xf numFmtId="0" fontId="13" fillId="0" borderId="1" xfId="0" applyFont="1" applyBorder="1" applyAlignment="1">
      <alignment horizontal="right"/>
    </xf>
    <xf numFmtId="0" fontId="13" fillId="0" borderId="1" xfId="0" applyFont="1" applyBorder="1" applyAlignment="1">
      <alignment horizontal="center"/>
    </xf>
    <xf numFmtId="0" fontId="13" fillId="0" borderId="1" xfId="0" applyFont="1" applyBorder="1"/>
    <xf numFmtId="164" fontId="13" fillId="0" borderId="0" xfId="0" applyNumberFormat="1" applyFont="1" applyAlignment="1">
      <alignment horizontal="left" wrapText="1"/>
    </xf>
    <xf numFmtId="164" fontId="12" fillId="0" borderId="0" xfId="0" applyNumberFormat="1" applyFont="1" applyAlignment="1">
      <alignment vertical="center"/>
    </xf>
    <xf numFmtId="0" fontId="14" fillId="0" borderId="0" xfId="0" applyFont="1" applyAlignment="1" applyProtection="1">
      <alignment vertical="center"/>
      <protection locked="0"/>
    </xf>
    <xf numFmtId="0" fontId="13" fillId="0" borderId="1" xfId="0" applyFont="1" applyBorder="1" applyAlignment="1">
      <alignment vertical="center"/>
    </xf>
    <xf numFmtId="0" fontId="14" fillId="0" borderId="0" xfId="0" applyFont="1"/>
    <xf numFmtId="3" fontId="14" fillId="0" borderId="0" xfId="0" applyNumberFormat="1" applyFont="1" applyAlignment="1">
      <alignment horizontal="right"/>
    </xf>
    <xf numFmtId="9" fontId="13" fillId="0" borderId="0" xfId="0" applyNumberFormat="1" applyFont="1" applyAlignment="1">
      <alignment horizontal="right"/>
    </xf>
    <xf numFmtId="0" fontId="20" fillId="0" borderId="0" xfId="0" applyFont="1" applyAlignment="1">
      <alignment horizontal="left" vertical="center"/>
    </xf>
    <xf numFmtId="0" fontId="21" fillId="0" borderId="0" xfId="0" applyFont="1" applyAlignment="1">
      <alignment horizontal="left" vertical="center"/>
    </xf>
    <xf numFmtId="164" fontId="22" fillId="0" borderId="0" xfId="0" applyNumberFormat="1" applyFont="1"/>
    <xf numFmtId="165" fontId="13" fillId="0" borderId="0" xfId="0" applyNumberFormat="1" applyFont="1" applyAlignment="1">
      <alignment horizontal="right"/>
    </xf>
    <xf numFmtId="164" fontId="13" fillId="0" borderId="0" xfId="0" applyNumberFormat="1" applyFont="1" applyAlignment="1">
      <alignment horizontal="right"/>
    </xf>
    <xf numFmtId="9" fontId="13" fillId="0" borderId="0" xfId="0" applyNumberFormat="1" applyFont="1"/>
    <xf numFmtId="166" fontId="13" fillId="0" borderId="0" xfId="0" applyNumberFormat="1" applyFont="1"/>
    <xf numFmtId="174" fontId="13" fillId="0" borderId="0" xfId="0" applyNumberFormat="1" applyFont="1" applyAlignment="1">
      <alignment horizontal="right"/>
    </xf>
    <xf numFmtId="1" fontId="14" fillId="0" borderId="0" xfId="0" applyNumberFormat="1" applyFont="1" applyAlignment="1" applyProtection="1">
      <alignment horizontal="left"/>
      <protection locked="0"/>
    </xf>
    <xf numFmtId="0" fontId="13" fillId="0" borderId="0" xfId="0" applyFont="1" applyAlignment="1" applyProtection="1">
      <alignment horizontal="left" indent="1"/>
      <protection locked="0"/>
    </xf>
    <xf numFmtId="1" fontId="13" fillId="0" borderId="0" xfId="0" applyNumberFormat="1" applyFont="1" applyAlignment="1" applyProtection="1">
      <alignment horizontal="left"/>
      <protection locked="0"/>
    </xf>
    <xf numFmtId="0" fontId="13" fillId="0" borderId="1" xfId="0" applyFont="1" applyBorder="1" applyAlignment="1" applyProtection="1">
      <alignment horizontal="left" indent="1"/>
      <protection locked="0"/>
    </xf>
    <xf numFmtId="170" fontId="13" fillId="0" borderId="1" xfId="0" applyNumberFormat="1" applyFont="1" applyBorder="1" applyAlignment="1">
      <alignment horizontal="right"/>
    </xf>
    <xf numFmtId="171" fontId="13" fillId="0" borderId="1" xfId="0" applyNumberFormat="1" applyFont="1" applyBorder="1" applyAlignment="1">
      <alignment horizontal="right"/>
    </xf>
    <xf numFmtId="0" fontId="10" fillId="2" borderId="0" xfId="0" applyFont="1" applyFill="1"/>
    <xf numFmtId="0" fontId="11" fillId="0" borderId="0" xfId="0" applyFont="1" applyAlignment="1" applyProtection="1">
      <alignment horizontal="right"/>
      <protection locked="0"/>
    </xf>
    <xf numFmtId="168" fontId="11" fillId="0" borderId="0" xfId="0" applyNumberFormat="1" applyFont="1" applyAlignment="1">
      <alignment horizontal="right"/>
    </xf>
    <xf numFmtId="1" fontId="11" fillId="0" borderId="0" xfId="0" applyNumberFormat="1" applyFont="1" applyAlignment="1">
      <alignment horizontal="right"/>
    </xf>
    <xf numFmtId="170" fontId="11" fillId="0" borderId="0" xfId="0" applyNumberFormat="1" applyFont="1" applyAlignment="1">
      <alignment horizontal="right"/>
    </xf>
    <xf numFmtId="0" fontId="11" fillId="0" borderId="2" xfId="0" applyFont="1" applyBorder="1" applyAlignment="1">
      <alignment horizontal="left"/>
    </xf>
    <xf numFmtId="0" fontId="11" fillId="0" borderId="2" xfId="0" applyFont="1" applyBorder="1" applyAlignment="1">
      <alignment horizontal="right"/>
    </xf>
    <xf numFmtId="3" fontId="11" fillId="0" borderId="0" xfId="0" applyNumberFormat="1" applyFont="1" applyAlignment="1">
      <alignment horizontal="right"/>
    </xf>
    <xf numFmtId="0" fontId="14" fillId="0" borderId="0" xfId="0" applyFont="1" applyAlignment="1">
      <alignment horizontal="center"/>
    </xf>
    <xf numFmtId="0" fontId="4" fillId="0" borderId="0" xfId="0" applyFont="1" applyAlignment="1">
      <alignment horizontal="center"/>
    </xf>
    <xf numFmtId="175" fontId="13" fillId="0" borderId="0" xfId="0" applyNumberFormat="1" applyFont="1" applyAlignment="1">
      <alignment horizontal="right"/>
    </xf>
    <xf numFmtId="176" fontId="13" fillId="0" borderId="0" xfId="0" applyNumberFormat="1" applyFont="1"/>
    <xf numFmtId="177" fontId="13" fillId="0" borderId="0" xfId="0" applyNumberFormat="1" applyFont="1" applyAlignment="1">
      <alignment horizontal="right"/>
    </xf>
    <xf numFmtId="0" fontId="13" fillId="0" borderId="2" xfId="0" applyFont="1" applyBorder="1" applyAlignment="1" applyProtection="1">
      <alignment horizontal="left"/>
      <protection locked="0"/>
    </xf>
    <xf numFmtId="0" fontId="13" fillId="0" borderId="2" xfId="0" applyFont="1" applyBorder="1" applyAlignment="1" applyProtection="1">
      <alignment horizontal="right"/>
      <protection locked="0"/>
    </xf>
    <xf numFmtId="168" fontId="13" fillId="0" borderId="2" xfId="0" applyNumberFormat="1" applyFont="1" applyBorder="1" applyAlignment="1">
      <alignment horizontal="right"/>
    </xf>
    <xf numFmtId="0" fontId="23" fillId="0" borderId="0" xfId="0" applyFont="1"/>
    <xf numFmtId="169" fontId="13" fillId="0" borderId="2" xfId="0" applyNumberFormat="1" applyFont="1" applyBorder="1" applyAlignment="1">
      <alignment horizontal="right"/>
    </xf>
    <xf numFmtId="0" fontId="13" fillId="0" borderId="1" xfId="0" applyFont="1" applyBorder="1" applyAlignment="1" applyProtection="1">
      <alignment horizontal="left"/>
      <protection locked="0"/>
    </xf>
    <xf numFmtId="0" fontId="13" fillId="0" borderId="1" xfId="0" applyFont="1" applyBorder="1" applyAlignment="1" applyProtection="1">
      <alignment horizontal="right"/>
      <protection locked="0"/>
    </xf>
    <xf numFmtId="169" fontId="13" fillId="0" borderId="1" xfId="0" applyNumberFormat="1" applyFont="1" applyBorder="1" applyAlignment="1">
      <alignment horizontal="right"/>
    </xf>
    <xf numFmtId="3" fontId="24" fillId="0" borderId="0" xfId="0" applyNumberFormat="1" applyFont="1" applyAlignment="1">
      <alignment horizontal="right" vertical="center" wrapText="1"/>
    </xf>
    <xf numFmtId="0" fontId="24" fillId="0" borderId="0" xfId="0" applyFont="1" applyAlignment="1">
      <alignment horizontal="right" vertical="center" wrapText="1"/>
    </xf>
    <xf numFmtId="14" fontId="14" fillId="0" borderId="0" xfId="0" applyNumberFormat="1" applyFont="1" applyAlignment="1" applyProtection="1">
      <alignment horizontal="left"/>
      <protection locked="0"/>
    </xf>
    <xf numFmtId="178" fontId="13" fillId="0" borderId="0" xfId="0" applyNumberFormat="1" applyFont="1"/>
    <xf numFmtId="0" fontId="18" fillId="0" borderId="0" xfId="0" applyFont="1"/>
    <xf numFmtId="164" fontId="25" fillId="0" borderId="0" xfId="0" applyNumberFormat="1" applyFont="1"/>
    <xf numFmtId="0" fontId="18" fillId="0" borderId="2" xfId="0" applyFont="1" applyBorder="1" applyAlignment="1">
      <alignment horizontal="right"/>
    </xf>
    <xf numFmtId="3" fontId="13" fillId="0" borderId="2" xfId="0" applyNumberFormat="1" applyFont="1" applyBorder="1" applyAlignment="1">
      <alignment horizontal="right"/>
    </xf>
    <xf numFmtId="1" fontId="14" fillId="0" borderId="3" xfId="0" applyNumberFormat="1" applyFont="1" applyBorder="1" applyAlignment="1">
      <alignment horizontal="right" wrapText="1"/>
    </xf>
    <xf numFmtId="0" fontId="26" fillId="0" borderId="3" xfId="0" applyFont="1" applyBorder="1"/>
    <xf numFmtId="14" fontId="26" fillId="0" borderId="3" xfId="0" applyNumberFormat="1" applyFont="1" applyBorder="1"/>
    <xf numFmtId="0" fontId="26" fillId="0" borderId="3" xfId="0" applyFont="1" applyBorder="1" applyAlignment="1" applyProtection="1">
      <alignment horizontal="left"/>
      <protection locked="0"/>
    </xf>
    <xf numFmtId="0" fontId="27" fillId="0" borderId="3" xfId="0" applyFont="1" applyBorder="1"/>
    <xf numFmtId="0" fontId="26" fillId="0" borderId="3" xfId="0" applyFont="1" applyBorder="1" applyAlignment="1">
      <alignment horizontal="right"/>
    </xf>
    <xf numFmtId="0" fontId="28" fillId="0" borderId="3" xfId="0" applyFont="1" applyBorder="1" applyAlignment="1">
      <alignment horizontal="left"/>
    </xf>
    <xf numFmtId="0" fontId="14" fillId="0" borderId="3" xfId="0" applyFont="1" applyBorder="1" applyAlignment="1">
      <alignment horizontal="right"/>
    </xf>
    <xf numFmtId="14" fontId="27" fillId="0" borderId="3" xfId="0" applyNumberFormat="1" applyFont="1" applyBorder="1"/>
    <xf numFmtId="0" fontId="29" fillId="0" borderId="3" xfId="0" applyFont="1" applyBorder="1" applyAlignment="1">
      <alignment horizontal="right"/>
    </xf>
    <xf numFmtId="172" fontId="30" fillId="0" borderId="3" xfId="0" applyNumberFormat="1" applyFont="1" applyBorder="1" applyAlignment="1">
      <alignment horizontal="right"/>
    </xf>
    <xf numFmtId="0" fontId="30" fillId="0" borderId="3" xfId="0" applyFont="1" applyBorder="1" applyAlignment="1" applyProtection="1">
      <alignment horizontal="right"/>
      <protection locked="0"/>
    </xf>
    <xf numFmtId="168" fontId="30" fillId="0" borderId="3" xfId="0" applyNumberFormat="1" applyFont="1" applyBorder="1" applyAlignment="1">
      <alignment horizontal="center"/>
    </xf>
    <xf numFmtId="173" fontId="14" fillId="0" borderId="3" xfId="0" applyNumberFormat="1" applyFont="1" applyBorder="1" applyAlignment="1">
      <alignment horizontal="right"/>
    </xf>
    <xf numFmtId="0" fontId="31" fillId="0" borderId="3" xfId="0" applyFont="1" applyBorder="1"/>
    <xf numFmtId="164" fontId="26" fillId="0" borderId="3" xfId="0" applyNumberFormat="1" applyFont="1" applyBorder="1" applyAlignment="1">
      <alignment horizontal="right"/>
    </xf>
    <xf numFmtId="164" fontId="26" fillId="0" borderId="3" xfId="0" applyNumberFormat="1" applyFont="1" applyBorder="1" applyAlignment="1">
      <alignment horizontal="left" indent="1"/>
    </xf>
    <xf numFmtId="171" fontId="26" fillId="0" borderId="3" xfId="0" applyNumberFormat="1" applyFont="1" applyBorder="1" applyAlignment="1">
      <alignment horizontal="right"/>
    </xf>
    <xf numFmtId="3" fontId="26" fillId="0" borderId="3" xfId="0" applyNumberFormat="1" applyFont="1" applyBorder="1"/>
    <xf numFmtId="0" fontId="26" fillId="0" borderId="3" xfId="0" applyFont="1" applyBorder="1" applyAlignment="1" applyProtection="1">
      <alignment horizontal="right"/>
      <protection locked="0"/>
    </xf>
    <xf numFmtId="172" fontId="26" fillId="0" borderId="3" xfId="0" applyNumberFormat="1" applyFont="1" applyBorder="1" applyAlignment="1">
      <alignment horizontal="right"/>
    </xf>
    <xf numFmtId="0" fontId="30" fillId="0" borderId="3" xfId="0" applyFont="1" applyBorder="1" applyAlignment="1">
      <alignment horizontal="right"/>
    </xf>
    <xf numFmtId="164" fontId="32" fillId="0" borderId="3" xfId="0" applyNumberFormat="1" applyFont="1" applyBorder="1"/>
    <xf numFmtId="170" fontId="26" fillId="0" borderId="3" xfId="0" applyNumberFormat="1" applyFont="1" applyBorder="1" applyAlignment="1">
      <alignment horizontal="right"/>
    </xf>
    <xf numFmtId="0" fontId="33" fillId="0" borderId="3" xfId="0" applyFont="1" applyBorder="1"/>
    <xf numFmtId="164" fontId="35" fillId="0" borderId="0" xfId="0" applyNumberFormat="1" applyFont="1"/>
    <xf numFmtId="0" fontId="5" fillId="0" borderId="0" xfId="0" applyFont="1" applyAlignment="1">
      <alignment horizontal="left" wrapText="1"/>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gif"/></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1587500</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615950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28</xdr:row>
      <xdr:rowOff>0</xdr:rowOff>
    </xdr:from>
    <xdr:to>
      <xdr:col>10</xdr:col>
      <xdr:colOff>0</xdr:colOff>
      <xdr:row>28</xdr:row>
      <xdr:rowOff>0</xdr:rowOff>
    </xdr:to>
    <xdr:sp macro="" textlink="">
      <xdr:nvSpPr>
        <xdr:cNvPr id="2" name="Line 18">
          <a:extLst>
            <a:ext uri="{FF2B5EF4-FFF2-40B4-BE49-F238E27FC236}">
              <a16:creationId xmlns:a16="http://schemas.microsoft.com/office/drawing/2014/main" id="{00000000-0008-0000-0200-000002000000}"/>
            </a:ext>
          </a:extLst>
        </xdr:cNvPr>
        <xdr:cNvSpPr>
          <a:spLocks noChangeShapeType="1"/>
        </xdr:cNvSpPr>
      </xdr:nvSpPr>
      <xdr:spPr bwMode="auto">
        <a:xfrm>
          <a:off x="4057649" y="7886700"/>
          <a:ext cx="6696076"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-1</xdr:colOff>
      <xdr:row>11</xdr:row>
      <xdr:rowOff>0</xdr:rowOff>
    </xdr:from>
    <xdr:to>
      <xdr:col>11</xdr:col>
      <xdr:colOff>11905</xdr:colOff>
      <xdr:row>11</xdr:row>
      <xdr:rowOff>11906</xdr:rowOff>
    </xdr:to>
    <xdr:sp macro="" textlink="">
      <xdr:nvSpPr>
        <xdr:cNvPr id="2" name="Line 18">
          <a:extLst>
            <a:ext uri="{FF2B5EF4-FFF2-40B4-BE49-F238E27FC236}">
              <a16:creationId xmlns:a16="http://schemas.microsoft.com/office/drawing/2014/main" id="{00000000-0008-0000-0300-000002000000}"/>
            </a:ext>
          </a:extLst>
        </xdr:cNvPr>
        <xdr:cNvSpPr>
          <a:spLocks noChangeShapeType="1"/>
        </xdr:cNvSpPr>
      </xdr:nvSpPr>
      <xdr:spPr bwMode="auto">
        <a:xfrm>
          <a:off x="4057649" y="3295650"/>
          <a:ext cx="6698456" cy="11906"/>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4</xdr:col>
      <xdr:colOff>677333</xdr:colOff>
      <xdr:row>22</xdr:row>
      <xdr:rowOff>0</xdr:rowOff>
    </xdr:from>
    <xdr:to>
      <xdr:col>17</xdr:col>
      <xdr:colOff>10583</xdr:colOff>
      <xdr:row>22</xdr:row>
      <xdr:rowOff>0</xdr:rowOff>
    </xdr:to>
    <xdr:sp macro="" textlink="">
      <xdr:nvSpPr>
        <xdr:cNvPr id="2" name="Line 18">
          <a:extLst>
            <a:ext uri="{FF2B5EF4-FFF2-40B4-BE49-F238E27FC236}">
              <a16:creationId xmlns:a16="http://schemas.microsoft.com/office/drawing/2014/main" id="{00000000-0008-0000-0500-000002000000}"/>
            </a:ext>
          </a:extLst>
        </xdr:cNvPr>
        <xdr:cNvSpPr>
          <a:spLocks noChangeShapeType="1"/>
        </xdr:cNvSpPr>
      </xdr:nvSpPr>
      <xdr:spPr bwMode="auto">
        <a:xfrm>
          <a:off x="4049183" y="6105525"/>
          <a:ext cx="10553700"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xdr:col>
      <xdr:colOff>665427</xdr:colOff>
      <xdr:row>22</xdr:row>
      <xdr:rowOff>107155</xdr:rowOff>
    </xdr:from>
    <xdr:to>
      <xdr:col>18</xdr:col>
      <xdr:colOff>11906</xdr:colOff>
      <xdr:row>23</xdr:row>
      <xdr:rowOff>3967</xdr:rowOff>
    </xdr:to>
    <xdr:sp macro="" textlink="">
      <xdr:nvSpPr>
        <xdr:cNvPr id="2" name="Line 18">
          <a:extLst>
            <a:ext uri="{FF2B5EF4-FFF2-40B4-BE49-F238E27FC236}">
              <a16:creationId xmlns:a16="http://schemas.microsoft.com/office/drawing/2014/main" id="{00000000-0008-0000-0700-000002000000}"/>
            </a:ext>
          </a:extLst>
        </xdr:cNvPr>
        <xdr:cNvSpPr>
          <a:spLocks noChangeShapeType="1"/>
        </xdr:cNvSpPr>
      </xdr:nvSpPr>
      <xdr:spPr bwMode="auto">
        <a:xfrm flipV="1">
          <a:off x="4037277" y="5822155"/>
          <a:ext cx="14605529" cy="20637"/>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9525</xdr:colOff>
      <xdr:row>48</xdr:row>
      <xdr:rowOff>9525</xdr:rowOff>
    </xdr:to>
    <xdr:pic>
      <xdr:nvPicPr>
        <xdr:cNvPr id="2" name="Picture 1"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2030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5</xdr:col>
      <xdr:colOff>10583</xdr:colOff>
      <xdr:row>35</xdr:row>
      <xdr:rowOff>107156</xdr:rowOff>
    </xdr:from>
    <xdr:to>
      <xdr:col>14</xdr:col>
      <xdr:colOff>0</xdr:colOff>
      <xdr:row>36</xdr:row>
      <xdr:rowOff>0</xdr:rowOff>
    </xdr:to>
    <xdr:sp macro="" textlink="">
      <xdr:nvSpPr>
        <xdr:cNvPr id="2" name="Line 18">
          <a:extLst>
            <a:ext uri="{FF2B5EF4-FFF2-40B4-BE49-F238E27FC236}">
              <a16:creationId xmlns:a16="http://schemas.microsoft.com/office/drawing/2014/main" id="{00000000-0008-0000-1300-000002000000}"/>
            </a:ext>
          </a:extLst>
        </xdr:cNvPr>
        <xdr:cNvSpPr>
          <a:spLocks noChangeShapeType="1"/>
        </xdr:cNvSpPr>
      </xdr:nvSpPr>
      <xdr:spPr bwMode="auto">
        <a:xfrm flipV="1">
          <a:off x="4068233" y="9603581"/>
          <a:ext cx="9562042" cy="16669"/>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52"/>
  <sheetViews>
    <sheetView showGridLines="0" zoomScale="85" zoomScaleNormal="85" workbookViewId="0">
      <selection activeCell="F20" sqref="F20"/>
    </sheetView>
  </sheetViews>
  <sheetFormatPr defaultColWidth="11.42578125" defaultRowHeight="15"/>
  <cols>
    <col min="6" max="6" width="94.42578125" customWidth="1"/>
  </cols>
  <sheetData>
    <row r="2" spans="1:6" ht="18" customHeight="1">
      <c r="A2" s="1"/>
    </row>
    <row r="6" spans="1:6" ht="17.45" customHeight="1">
      <c r="F6" s="2" t="s">
        <v>0</v>
      </c>
    </row>
    <row r="7" spans="1:6" ht="17.45" customHeight="1">
      <c r="F7" s="2" t="s">
        <v>1</v>
      </c>
    </row>
    <row r="8" spans="1:6" ht="17.45" customHeight="1">
      <c r="F8" s="2"/>
    </row>
    <row r="9" spans="1:6" ht="15.6" customHeight="1">
      <c r="F9" s="3" t="s">
        <v>2</v>
      </c>
    </row>
    <row r="10" spans="1:6" ht="15.6" customHeight="1">
      <c r="F10" s="3" t="s">
        <v>3</v>
      </c>
    </row>
    <row r="11" spans="1:6" ht="15.6" customHeight="1">
      <c r="F11" s="3" t="s">
        <v>4</v>
      </c>
    </row>
    <row r="12" spans="1:6" ht="15.6" customHeight="1">
      <c r="F12" s="3" t="s">
        <v>5</v>
      </c>
    </row>
    <row r="13" spans="1:6" ht="15.6" customHeight="1">
      <c r="F13" s="3" t="s">
        <v>6</v>
      </c>
    </row>
    <row r="14" spans="1:6" ht="15.6" customHeight="1">
      <c r="F14" s="3" t="s">
        <v>7</v>
      </c>
    </row>
    <row r="15" spans="1:6" ht="15.6" customHeight="1">
      <c r="F15" s="3" t="s">
        <v>8</v>
      </c>
    </row>
    <row r="16" spans="1:6" ht="15.6" customHeight="1">
      <c r="F16" s="3" t="s">
        <v>9</v>
      </c>
    </row>
    <row r="17" spans="6:6" ht="15.6" customHeight="1">
      <c r="F17" s="3" t="s">
        <v>10</v>
      </c>
    </row>
    <row r="18" spans="6:6" ht="15.6" customHeight="1">
      <c r="F18" s="3" t="s">
        <v>11</v>
      </c>
    </row>
    <row r="19" spans="6:6" ht="15.6" customHeight="1">
      <c r="F19" s="3" t="s">
        <v>12</v>
      </c>
    </row>
    <row r="20" spans="6:6" ht="15.6" customHeight="1">
      <c r="F20" s="3" t="s">
        <v>13</v>
      </c>
    </row>
    <row r="21" spans="6:6" ht="15.6" customHeight="1">
      <c r="F21" s="3" t="s">
        <v>14</v>
      </c>
    </row>
    <row r="22" spans="6:6" ht="15.6" customHeight="1">
      <c r="F22" s="3" t="s">
        <v>15</v>
      </c>
    </row>
    <row r="23" spans="6:6" ht="15.6" customHeight="1">
      <c r="F23" s="3" t="s">
        <v>16</v>
      </c>
    </row>
    <row r="24" spans="6:6" ht="15.6" customHeight="1">
      <c r="F24" s="3" t="s">
        <v>17</v>
      </c>
    </row>
    <row r="25" spans="6:6" ht="15.6" customHeight="1">
      <c r="F25" s="3" t="s">
        <v>18</v>
      </c>
    </row>
    <row r="26" spans="6:6" ht="15.6" customHeight="1">
      <c r="F26" s="3" t="s">
        <v>19</v>
      </c>
    </row>
    <row r="27" spans="6:6" ht="15.6" customHeight="1">
      <c r="F27" s="3" t="s">
        <v>20</v>
      </c>
    </row>
    <row r="28" spans="6:6" ht="15.6" customHeight="1">
      <c r="F28" s="3" t="s">
        <v>21</v>
      </c>
    </row>
    <row r="29" spans="6:6" ht="15.6" customHeight="1">
      <c r="F29" s="3" t="s">
        <v>22</v>
      </c>
    </row>
    <row r="30" spans="6:6">
      <c r="F30" s="4"/>
    </row>
    <row r="31" spans="6:6">
      <c r="F31" s="4"/>
    </row>
    <row r="32" spans="6:6">
      <c r="F32" s="4"/>
    </row>
    <row r="33" spans="6:6">
      <c r="F33" s="4"/>
    </row>
    <row r="34" spans="6:6">
      <c r="F34" s="4"/>
    </row>
    <row r="35" spans="6:6">
      <c r="F35" s="4"/>
    </row>
    <row r="36" spans="6:6">
      <c r="F36" s="4"/>
    </row>
    <row r="37" spans="6:6">
      <c r="F37" s="4"/>
    </row>
    <row r="38" spans="6:6">
      <c r="F38" s="4"/>
    </row>
    <row r="39" spans="6:6">
      <c r="F39" s="4"/>
    </row>
    <row r="40" spans="6:6">
      <c r="F40" s="4"/>
    </row>
    <row r="41" spans="6:6">
      <c r="F41" s="4"/>
    </row>
    <row r="42" spans="6:6">
      <c r="F42" s="4"/>
    </row>
    <row r="43" spans="6:6">
      <c r="F43" s="4"/>
    </row>
    <row r="44" spans="6:6">
      <c r="F44" s="4"/>
    </row>
    <row r="45" spans="6:6">
      <c r="F45" s="4"/>
    </row>
    <row r="46" spans="6:6">
      <c r="F46" s="4"/>
    </row>
    <row r="47" spans="6:6">
      <c r="F47" s="4"/>
    </row>
    <row r="48" spans="6:6">
      <c r="F48" s="4"/>
    </row>
    <row r="49" spans="6:6">
      <c r="F49" s="4"/>
    </row>
    <row r="50" spans="6:6">
      <c r="F50" s="4"/>
    </row>
    <row r="51" spans="6:6">
      <c r="F51" s="4"/>
    </row>
    <row r="52" spans="6:6">
      <c r="F52" s="4"/>
    </row>
  </sheetData>
  <hyperlinks>
    <hyperlink ref="F7" location="'Contents'!A1" display="'Contents'!A1" xr:uid="{00000000-0004-0000-0000-000000000000}"/>
    <hyperlink ref="F9" location="'World macro'!A1" display="World macro" xr:uid="{00000000-0004-0000-0000-000001000000}"/>
    <hyperlink ref="F10" location="'Aus macro'!A1" display="Australia macro" xr:uid="{00000000-0004-0000-0000-000002000000}"/>
    <hyperlink ref="F11" location="'Commodity sector'!A1" display="Commodity sector" xr:uid="{00000000-0004-0000-0000-000003000000}"/>
    <hyperlink ref="F12" location="'Selected exports'!A1" display="Selected exports" xr:uid="{00000000-0004-0000-0000-000004000000}"/>
    <hyperlink ref="F13" location="'Quarterly export values'!A1" display="Australia's export values, nominal quarterly" xr:uid="{00000000-0004-0000-0000-000005000000}"/>
    <hyperlink ref="F14" location="'Quarterly prices'!A1" display="Spot prices, nominal quarterly average" xr:uid="{00000000-0004-0000-0000-000006000000}"/>
    <hyperlink ref="F15" location="'Quarterly export volumes'!A1" display="Australia's export volumes, quarterly" xr:uid="{00000000-0004-0000-0000-000007000000}"/>
    <hyperlink ref="F16" location="'Steel-making'!A1" display="Steel-making" xr:uid="{00000000-0004-0000-0000-000008000000}"/>
    <hyperlink ref="F17" location="'Steel-making steel'!A1" display="Steel-making - steel" xr:uid="{00000000-0004-0000-0000-000009000000}"/>
    <hyperlink ref="F18" location="'Steel-making iron ore'!A1" display="Steel-making - iron ore" xr:uid="{00000000-0004-0000-0000-00000A000000}"/>
    <hyperlink ref="F19" location="'Steel-making met coal'!A1" display="Steel-making - metallurgical coal" xr:uid="{00000000-0004-0000-0000-00000B000000}"/>
    <hyperlink ref="F20" location="'Thermal coal'!A1" display="Thermal coal" xr:uid="{00000000-0004-0000-0000-00000C000000}"/>
    <hyperlink ref="F21" location="'Oil'!A1" display="Oil" xr:uid="{00000000-0004-0000-0000-00000D000000}"/>
    <hyperlink ref="F22" location="'Gas'!A1" display="Gas" xr:uid="{00000000-0004-0000-0000-00000E000000}"/>
    <hyperlink ref="F23" location="'Uranium'!A1" display="Uranium" xr:uid="{00000000-0004-0000-0000-00000F000000}"/>
    <hyperlink ref="F24" location="'Gold'!A1" display="Gold" xr:uid="{00000000-0004-0000-0000-000010000000}"/>
    <hyperlink ref="F25" location="'Aluminium'!A1" display="Aluminium" xr:uid="{00000000-0004-0000-0000-000011000000}"/>
    <hyperlink ref="F26" location="'Copper'!A1" display="Copper" xr:uid="{00000000-0004-0000-0000-000012000000}"/>
    <hyperlink ref="F27" location="'Nickel'!A1" display="Nickel" xr:uid="{00000000-0004-0000-0000-000013000000}"/>
    <hyperlink ref="F28" location="'Zinc'!A1" display="Zinc" xr:uid="{00000000-0004-0000-0000-000014000000}"/>
    <hyperlink ref="F29" location="'Lithium'!A1" display="Lithium" xr:uid="{00000000-0004-0000-0000-000015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showGridLines="0" zoomScaleNormal="100" workbookViewId="0">
      <selection activeCell="F31" sqref="F31"/>
    </sheetView>
  </sheetViews>
  <sheetFormatPr defaultColWidth="11.42578125" defaultRowHeight="15"/>
  <cols>
    <col min="1" max="5" width="3.5703125" customWidth="1"/>
    <col min="6" max="6" width="42.42578125" customWidth="1"/>
    <col min="7" max="7" width="26.42578125" customWidth="1"/>
    <col min="8" max="11" width="49.5703125" customWidth="1"/>
    <col min="12" max="12" width="94.42578125" customWidth="1"/>
  </cols>
  <sheetData>
    <row r="1" spans="1:11" ht="13.9" customHeight="1">
      <c r="I1" s="6"/>
      <c r="J1" s="6"/>
      <c r="K1" s="6"/>
    </row>
    <row r="2" spans="1:11" ht="17.45" customHeight="1">
      <c r="A2" s="7"/>
      <c r="B2" s="7"/>
      <c r="C2" s="7"/>
      <c r="D2" s="7"/>
      <c r="I2" s="6"/>
      <c r="J2" s="6"/>
      <c r="K2" s="6"/>
    </row>
    <row r="3" spans="1:11" ht="13.9" customHeight="1">
      <c r="I3" s="6"/>
      <c r="J3" s="6"/>
      <c r="K3" s="6"/>
    </row>
    <row r="4" spans="1:11" ht="13.9" customHeight="1">
      <c r="I4" s="6"/>
      <c r="J4" s="6"/>
      <c r="K4" s="6"/>
    </row>
    <row r="5" spans="1:11" ht="13.9" customHeight="1">
      <c r="I5" s="6"/>
      <c r="J5" s="6"/>
      <c r="K5" s="6"/>
    </row>
    <row r="6" spans="1:11" ht="13.9" customHeight="1">
      <c r="I6" s="6"/>
      <c r="J6" s="6"/>
      <c r="K6" s="6"/>
    </row>
    <row r="7" spans="1:11" ht="13.9" customHeight="1">
      <c r="F7" s="6" t="s">
        <v>23</v>
      </c>
      <c r="I7" s="6"/>
      <c r="J7" s="6"/>
      <c r="K7" s="6"/>
    </row>
    <row r="8" spans="1:11" ht="13.9" customHeight="1">
      <c r="F8" s="6" t="s">
        <v>24</v>
      </c>
      <c r="I8" s="6"/>
      <c r="J8" s="6"/>
      <c r="K8" s="6"/>
    </row>
    <row r="9" spans="1:11" ht="18.75" customHeight="1">
      <c r="F9" s="6" t="s">
        <v>25</v>
      </c>
      <c r="H9" s="8"/>
      <c r="I9" s="6"/>
      <c r="J9" s="6"/>
      <c r="K9" s="6"/>
    </row>
    <row r="10" spans="1:11" ht="37.5" customHeight="1">
      <c r="F10" s="9" t="s">
        <v>26</v>
      </c>
      <c r="I10" s="6"/>
      <c r="J10" s="6"/>
      <c r="K10" s="6"/>
    </row>
    <row r="11" spans="1:11" ht="13.9" customHeight="1">
      <c r="F11" s="6" t="s">
        <v>27</v>
      </c>
      <c r="I11" s="6"/>
      <c r="J11" s="6"/>
      <c r="K11" s="6"/>
    </row>
    <row r="12" spans="1:11" ht="15.75" customHeight="1">
      <c r="I12" s="6"/>
      <c r="J12" s="6"/>
      <c r="K12" s="6"/>
    </row>
    <row r="13" spans="1:11" ht="13.9" customHeight="1">
      <c r="F13" s="9" t="s">
        <v>28</v>
      </c>
      <c r="I13" s="6"/>
      <c r="J13" s="6"/>
      <c r="K13" s="6"/>
    </row>
    <row r="14" spans="1:11" ht="15.75" customHeight="1">
      <c r="F14" s="6" t="s">
        <v>29</v>
      </c>
      <c r="I14" s="6"/>
      <c r="J14" s="6"/>
      <c r="K14" s="6"/>
    </row>
    <row r="15" spans="1:11" ht="15.75" customHeight="1">
      <c r="F15" s="6" t="s">
        <v>30</v>
      </c>
      <c r="I15" s="6"/>
      <c r="J15" s="6"/>
      <c r="K15" s="6"/>
    </row>
    <row r="16" spans="1:11" ht="15.75" customHeight="1">
      <c r="F16" s="6" t="s">
        <v>31</v>
      </c>
      <c r="I16" s="6"/>
      <c r="J16" s="6"/>
      <c r="K16" s="6"/>
    </row>
    <row r="17" spans="6:12" ht="18.75" customHeight="1">
      <c r="F17" s="6" t="s">
        <v>32</v>
      </c>
      <c r="I17" s="6"/>
      <c r="J17" s="6"/>
      <c r="K17" s="6"/>
    </row>
    <row r="18" spans="6:12" ht="15.75" customHeight="1">
      <c r="F18" s="6" t="s">
        <v>33</v>
      </c>
      <c r="I18" s="6"/>
      <c r="J18" s="6"/>
      <c r="K18" s="6"/>
    </row>
    <row r="19" spans="6:12" ht="18.75" customHeight="1">
      <c r="F19" s="6" t="s">
        <v>34</v>
      </c>
      <c r="I19" s="6"/>
      <c r="J19" s="6"/>
      <c r="K19" s="6"/>
    </row>
    <row r="20" spans="6:12" ht="36.75" customHeight="1">
      <c r="F20" s="148" t="s">
        <v>35</v>
      </c>
      <c r="G20" s="148"/>
      <c r="H20" s="148"/>
      <c r="I20" s="148"/>
      <c r="J20" s="6"/>
      <c r="K20" s="6"/>
    </row>
    <row r="21" spans="6:12" ht="13.9" customHeight="1">
      <c r="F21" s="6" t="s">
        <v>36</v>
      </c>
      <c r="I21" s="6"/>
      <c r="J21" s="6"/>
      <c r="K21" s="6"/>
    </row>
    <row r="22" spans="6:12" ht="18.75" customHeight="1">
      <c r="I22" s="6"/>
      <c r="J22" s="6"/>
      <c r="K22" s="6"/>
    </row>
    <row r="23" spans="6:12" ht="15.75" customHeight="1">
      <c r="F23" s="9" t="s">
        <v>37</v>
      </c>
      <c r="L23" s="10"/>
    </row>
    <row r="24" spans="6:12" ht="15.75" customHeight="1">
      <c r="F24" s="6" t="s">
        <v>38</v>
      </c>
      <c r="L24" s="10"/>
    </row>
    <row r="25" spans="6:12" ht="15.75" customHeight="1">
      <c r="F25" s="6" t="s">
        <v>23</v>
      </c>
      <c r="L25" s="10"/>
    </row>
    <row r="26" spans="6:12" ht="15.75" customHeight="1">
      <c r="F26" s="6" t="s">
        <v>39</v>
      </c>
      <c r="L26" s="10"/>
    </row>
    <row r="27" spans="6:12" ht="15.75" customHeight="1">
      <c r="F27" s="6" t="s">
        <v>40</v>
      </c>
      <c r="L27" s="10"/>
    </row>
    <row r="28" spans="6:12" ht="15.75" customHeight="1">
      <c r="L28" s="10"/>
    </row>
    <row r="29" spans="6:12" ht="15.75" customHeight="1">
      <c r="F29" s="9" t="s">
        <v>41</v>
      </c>
      <c r="L29" s="10"/>
    </row>
    <row r="30" spans="6:12" ht="60" customHeight="1">
      <c r="F30" s="148" t="s">
        <v>42</v>
      </c>
      <c r="G30" s="148"/>
      <c r="H30" s="148"/>
      <c r="I30" s="148"/>
    </row>
    <row r="31" spans="6:12" ht="15.75" customHeight="1">
      <c r="H31" s="5"/>
      <c r="I31" s="5"/>
    </row>
    <row r="32" spans="6:12" ht="15.75" customHeight="1">
      <c r="H32" s="5"/>
      <c r="I32" s="5"/>
    </row>
    <row r="33" spans="8:11" ht="15.6" customHeight="1">
      <c r="H33" s="5"/>
    </row>
    <row r="34" spans="8:11" ht="15.6" customHeight="1">
      <c r="H34" s="5"/>
      <c r="J34" s="5"/>
      <c r="K34" s="5"/>
    </row>
    <row r="35" spans="8:11" ht="15.6" customHeight="1">
      <c r="J35" s="5"/>
      <c r="K35" s="5"/>
    </row>
    <row r="36" spans="8:11" ht="15.6" customHeight="1">
      <c r="J36" s="5"/>
      <c r="K36" s="5"/>
    </row>
  </sheetData>
  <mergeCells count="2">
    <mergeCell ref="F20:I20"/>
    <mergeCell ref="F30:I30"/>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1"/>
  <sheetViews>
    <sheetView topLeftCell="A3" zoomScale="80" zoomScaleNormal="80" workbookViewId="0">
      <selection activeCell="F35" sqref="F35"/>
    </sheetView>
  </sheetViews>
  <sheetFormatPr defaultColWidth="11.42578125" defaultRowHeight="15"/>
  <cols>
    <col min="1" max="1" width="16.7109375" customWidth="1"/>
    <col min="4" max="4" width="13.28515625" customWidth="1"/>
    <col min="6" max="6" width="42.7109375" customWidth="1"/>
    <col min="7" max="10" width="14.42578125" customWidth="1"/>
  </cols>
  <sheetData>
    <row r="1" spans="1:11" ht="57" customHeight="1">
      <c r="A1" s="11" t="s">
        <v>43</v>
      </c>
      <c r="H1" s="128" t="str">
        <f>HYPERLINK("#'Contents'!A1", "Back to Table of Contents")</f>
        <v>Back to Table of Contents</v>
      </c>
    </row>
    <row r="2" spans="1:11" ht="18" customHeight="1">
      <c r="A2" s="124" t="s">
        <v>44</v>
      </c>
      <c r="B2" s="126"/>
      <c r="C2" s="126"/>
      <c r="D2" s="126"/>
      <c r="E2" s="126"/>
      <c r="F2" s="126"/>
      <c r="G2" s="126"/>
      <c r="H2" s="126"/>
      <c r="I2" s="126"/>
      <c r="J2" s="126"/>
      <c r="K2" s="126"/>
    </row>
    <row r="3" spans="1:11" ht="18" customHeight="1">
      <c r="A3" s="123">
        <f>YEAR(A2)</f>
        <v>2023</v>
      </c>
      <c r="B3" s="123" t="s">
        <v>45</v>
      </c>
      <c r="C3" s="126"/>
      <c r="D3" s="126"/>
      <c r="E3" s="126"/>
      <c r="F3" s="125"/>
      <c r="G3" s="127">
        <f>A3-1</f>
        <v>2022</v>
      </c>
      <c r="H3" s="127">
        <f t="shared" ref="H3:J3" si="0">G3+1</f>
        <v>2023</v>
      </c>
      <c r="I3" s="127">
        <f t="shared" si="0"/>
        <v>2024</v>
      </c>
      <c r="J3" s="127">
        <f t="shared" si="0"/>
        <v>2025</v>
      </c>
      <c r="K3" s="126"/>
    </row>
    <row r="4" spans="1:11" ht="18" customHeight="1">
      <c r="A4" s="123">
        <f>MONTH(A2)</f>
        <v>9</v>
      </c>
      <c r="B4" s="123" t="s">
        <v>45</v>
      </c>
      <c r="C4" s="126"/>
      <c r="D4" s="126"/>
      <c r="E4" s="126"/>
      <c r="F4" s="125"/>
      <c r="G4" s="126"/>
      <c r="H4" s="126"/>
      <c r="I4" s="126"/>
      <c r="J4" s="126"/>
      <c r="K4" s="126"/>
    </row>
    <row r="5" spans="1:11" ht="18" customHeight="1">
      <c r="B5" t="s">
        <v>45</v>
      </c>
      <c r="F5" s="15"/>
    </row>
    <row r="6" spans="1:11" ht="21.75" customHeight="1">
      <c r="B6" t="s">
        <v>45</v>
      </c>
      <c r="D6" s="12" t="s">
        <v>45</v>
      </c>
      <c r="F6" s="16" t="s">
        <v>2</v>
      </c>
      <c r="G6" s="14" t="s">
        <v>46</v>
      </c>
    </row>
    <row r="7" spans="1:11" ht="20.100000000000001" customHeight="1">
      <c r="B7" t="s">
        <v>45</v>
      </c>
      <c r="D7" s="12" t="s">
        <v>45</v>
      </c>
      <c r="F7" s="17" t="s">
        <v>47</v>
      </c>
      <c r="G7" s="122">
        <f>G3</f>
        <v>2022</v>
      </c>
      <c r="H7" s="18" t="str">
        <f t="shared" ref="H7:J7" si="1">CONCATENATE(H3," a")</f>
        <v>2023 a</v>
      </c>
      <c r="I7" s="19" t="str">
        <f t="shared" si="1"/>
        <v>2024 a</v>
      </c>
      <c r="J7" s="18" t="str">
        <f t="shared" si="1"/>
        <v>2025 a</v>
      </c>
    </row>
    <row r="8" spans="1:11" ht="27.95" customHeight="1">
      <c r="B8" t="s">
        <v>45</v>
      </c>
      <c r="F8" s="20" t="s">
        <v>48</v>
      </c>
      <c r="G8" s="21"/>
      <c r="H8" s="21"/>
      <c r="I8" s="21"/>
      <c r="J8" s="21"/>
    </row>
    <row r="9" spans="1:11" ht="20.100000000000001" customHeight="1">
      <c r="B9" s="12" t="s">
        <v>45</v>
      </c>
      <c r="F9" s="22" t="s">
        <v>49</v>
      </c>
      <c r="G9" s="23">
        <v>2.7</v>
      </c>
      <c r="H9" s="23">
        <v>1.5</v>
      </c>
      <c r="I9" s="23">
        <v>1.4</v>
      </c>
      <c r="J9" s="23">
        <v>1.825</v>
      </c>
    </row>
    <row r="10" spans="1:11" ht="20.100000000000001" customHeight="1">
      <c r="B10" s="12" t="s">
        <v>45</v>
      </c>
      <c r="F10" s="24" t="s">
        <v>50</v>
      </c>
      <c r="G10" s="23">
        <v>3.7</v>
      </c>
      <c r="H10" s="23">
        <v>1.6</v>
      </c>
      <c r="I10" s="23">
        <v>1.5</v>
      </c>
      <c r="J10" s="23">
        <v>2.0910000000000002</v>
      </c>
    </row>
    <row r="11" spans="1:11" ht="20.100000000000001" customHeight="1">
      <c r="B11" s="12" t="s">
        <v>45</v>
      </c>
      <c r="F11" s="24" t="s">
        <v>51</v>
      </c>
      <c r="G11" s="23">
        <v>3.6789999999999998</v>
      </c>
      <c r="H11" s="23">
        <v>0.75</v>
      </c>
      <c r="I11" s="23">
        <v>1.577</v>
      </c>
      <c r="J11" s="23">
        <v>2.153</v>
      </c>
    </row>
    <row r="12" spans="1:11" ht="20.100000000000001" customHeight="1">
      <c r="B12" s="12" t="s">
        <v>45</v>
      </c>
      <c r="F12" s="25" t="s">
        <v>52</v>
      </c>
      <c r="G12" s="23">
        <v>2.5</v>
      </c>
      <c r="H12" s="23">
        <v>0.8</v>
      </c>
      <c r="I12" s="23">
        <v>1.3</v>
      </c>
      <c r="J12" s="23">
        <v>1.9019999999999999</v>
      </c>
    </row>
    <row r="13" spans="1:11" ht="20.100000000000001" customHeight="1">
      <c r="B13" s="12" t="s">
        <v>45</v>
      </c>
      <c r="F13" s="25" t="s">
        <v>53</v>
      </c>
      <c r="G13" s="23">
        <v>1.8</v>
      </c>
      <c r="H13" s="23">
        <v>-0.3</v>
      </c>
      <c r="I13" s="23">
        <v>1.3</v>
      </c>
      <c r="J13" s="23">
        <v>2.044</v>
      </c>
    </row>
    <row r="14" spans="1:11" ht="20.100000000000001" customHeight="1">
      <c r="B14" s="12" t="s">
        <v>45</v>
      </c>
      <c r="F14" s="24" t="s">
        <v>54</v>
      </c>
      <c r="G14" s="23">
        <v>1</v>
      </c>
      <c r="H14" s="23">
        <v>1.4</v>
      </c>
      <c r="I14" s="23">
        <v>1</v>
      </c>
      <c r="J14" s="23">
        <v>0.59199999999999997</v>
      </c>
    </row>
    <row r="15" spans="1:11" ht="20.100000000000001" customHeight="1">
      <c r="B15" s="12" t="s">
        <v>45</v>
      </c>
      <c r="F15" s="24" t="s">
        <v>55</v>
      </c>
      <c r="G15" s="23">
        <v>2.4350000000000001</v>
      </c>
      <c r="H15" s="23">
        <v>1.0740000000000001</v>
      </c>
      <c r="I15" s="23">
        <v>0.85</v>
      </c>
      <c r="J15" s="23">
        <v>2.444</v>
      </c>
    </row>
    <row r="16" spans="1:11" ht="20.100000000000001" customHeight="1">
      <c r="B16" s="12" t="s">
        <v>45</v>
      </c>
      <c r="F16" s="24" t="s">
        <v>56</v>
      </c>
      <c r="G16" s="23">
        <v>2.6</v>
      </c>
      <c r="H16" s="23">
        <v>1.4</v>
      </c>
      <c r="I16" s="23">
        <v>2.4</v>
      </c>
      <c r="J16" s="23">
        <v>2.34</v>
      </c>
    </row>
    <row r="17" spans="2:11" ht="20.100000000000001" customHeight="1">
      <c r="B17" s="12" t="s">
        <v>45</v>
      </c>
      <c r="F17" s="24" t="s">
        <v>57</v>
      </c>
      <c r="G17" s="23">
        <v>4.0999999999999996</v>
      </c>
      <c r="H17" s="23">
        <v>0.4</v>
      </c>
      <c r="I17" s="23">
        <v>1</v>
      </c>
      <c r="J17" s="23">
        <v>2.173</v>
      </c>
    </row>
    <row r="18" spans="2:11" ht="20.100000000000001" customHeight="1">
      <c r="B18" s="12" t="s">
        <v>45</v>
      </c>
      <c r="F18" s="24" t="s">
        <v>58</v>
      </c>
      <c r="G18" s="23">
        <v>2.1</v>
      </c>
      <c r="H18" s="23">
        <v>1.8</v>
      </c>
      <c r="I18" s="23">
        <v>1</v>
      </c>
      <c r="J18" s="23">
        <v>1.7609999999999999</v>
      </c>
    </row>
    <row r="19" spans="2:11" ht="27.95" customHeight="1">
      <c r="B19" s="12" t="s">
        <v>45</v>
      </c>
      <c r="F19" s="22" t="s">
        <v>59</v>
      </c>
      <c r="G19" s="23">
        <v>4</v>
      </c>
      <c r="H19" s="23">
        <v>4</v>
      </c>
      <c r="I19" s="23">
        <v>4.0999999999999996</v>
      </c>
      <c r="J19" s="23">
        <v>4.0430000000000001</v>
      </c>
    </row>
    <row r="20" spans="2:11" ht="20.100000000000001" customHeight="1">
      <c r="B20" s="12" t="s">
        <v>45</v>
      </c>
      <c r="F20" s="25" t="s">
        <v>60</v>
      </c>
      <c r="G20" s="23">
        <v>5.3179999999999996</v>
      </c>
      <c r="H20" s="23">
        <v>4.875</v>
      </c>
      <c r="I20" s="23">
        <v>5.2910000000000004</v>
      </c>
      <c r="J20" s="23">
        <v>5.1980000000000004</v>
      </c>
    </row>
    <row r="21" spans="2:11" ht="20.100000000000001" customHeight="1">
      <c r="B21" s="12" t="s">
        <v>45</v>
      </c>
      <c r="F21" s="25" t="s">
        <v>61</v>
      </c>
      <c r="G21" s="23">
        <v>3</v>
      </c>
      <c r="H21" s="23">
        <v>5.2</v>
      </c>
      <c r="I21" s="23">
        <v>4.5</v>
      </c>
      <c r="J21" s="23">
        <v>4.08</v>
      </c>
    </row>
    <row r="22" spans="2:11" ht="20.100000000000001" customHeight="1">
      <c r="B22" s="12" t="s">
        <v>45</v>
      </c>
      <c r="F22" s="25" t="s">
        <v>62</v>
      </c>
      <c r="G22" s="23">
        <v>2.452</v>
      </c>
      <c r="H22" s="23">
        <v>2.1</v>
      </c>
      <c r="I22" s="23">
        <v>2.6</v>
      </c>
      <c r="J22" s="23">
        <v>2.2000000000000002</v>
      </c>
    </row>
    <row r="23" spans="2:11" ht="20.100000000000001" customHeight="1">
      <c r="B23" s="12" t="s">
        <v>45</v>
      </c>
      <c r="F23" s="25" t="s">
        <v>63</v>
      </c>
      <c r="G23" s="23">
        <v>4.5</v>
      </c>
      <c r="H23" s="23">
        <v>5.3</v>
      </c>
      <c r="I23" s="23">
        <v>5</v>
      </c>
      <c r="J23" s="23">
        <v>4.8049999999999997</v>
      </c>
    </row>
    <row r="24" spans="2:11" ht="20.100000000000001" customHeight="1">
      <c r="B24" s="12" t="s">
        <v>45</v>
      </c>
      <c r="F24" s="25" t="s">
        <v>64</v>
      </c>
      <c r="G24" s="23">
        <v>7.2</v>
      </c>
      <c r="H24" s="23">
        <v>6.1</v>
      </c>
      <c r="I24" s="23">
        <v>6.3</v>
      </c>
      <c r="J24" s="23">
        <v>6.2060000000000004</v>
      </c>
    </row>
    <row r="25" spans="2:11" ht="27.95" customHeight="1">
      <c r="B25" s="12" t="s">
        <v>45</v>
      </c>
      <c r="F25" s="24" t="s">
        <v>65</v>
      </c>
      <c r="G25" s="23">
        <v>3.9</v>
      </c>
      <c r="H25" s="23">
        <v>1.9</v>
      </c>
      <c r="I25" s="23">
        <v>2.2000000000000002</v>
      </c>
      <c r="J25" s="23">
        <v>2.298</v>
      </c>
    </row>
    <row r="26" spans="2:11" ht="27.95" customHeight="1">
      <c r="B26" s="12" t="s">
        <v>45</v>
      </c>
      <c r="F26" s="24" t="s">
        <v>66</v>
      </c>
      <c r="G26" s="23">
        <v>2.8</v>
      </c>
      <c r="H26" s="23">
        <v>2.77</v>
      </c>
      <c r="I26" s="23">
        <v>2.85</v>
      </c>
      <c r="J26" s="23">
        <v>3.6139999999999999</v>
      </c>
    </row>
    <row r="27" spans="2:11" ht="27.95" customHeight="1">
      <c r="B27" s="12" t="s">
        <v>45</v>
      </c>
      <c r="F27" s="22" t="s">
        <v>67</v>
      </c>
      <c r="G27" s="23">
        <v>3.5</v>
      </c>
      <c r="H27" s="23">
        <v>3</v>
      </c>
      <c r="I27" s="23">
        <v>3</v>
      </c>
      <c r="J27" s="23">
        <v>3.157</v>
      </c>
    </row>
    <row r="28" spans="2:11" ht="19.5" customHeight="1">
      <c r="B28" t="s">
        <v>45</v>
      </c>
    </row>
    <row r="29" spans="2:11" ht="20.25" customHeight="1">
      <c r="B29" t="s">
        <v>45</v>
      </c>
      <c r="F29" s="13" t="s">
        <v>46</v>
      </c>
      <c r="G29" s="14" t="s">
        <v>46</v>
      </c>
      <c r="K29" s="14" t="s">
        <v>45</v>
      </c>
    </row>
    <row r="30" spans="2:11" ht="18" customHeight="1">
      <c r="B30" t="s">
        <v>45</v>
      </c>
      <c r="F30" s="23" t="s">
        <v>68</v>
      </c>
      <c r="G30" s="14" t="s">
        <v>46</v>
      </c>
    </row>
    <row r="31" spans="2:11" ht="18" customHeight="1">
      <c r="B31" t="s">
        <v>45</v>
      </c>
      <c r="F31" s="23" t="s">
        <v>69</v>
      </c>
      <c r="G31" s="14" t="s">
        <v>46</v>
      </c>
    </row>
    <row r="32" spans="2:11" ht="18" customHeight="1">
      <c r="B32" t="s">
        <v>45</v>
      </c>
      <c r="F32" s="23" t="s">
        <v>70</v>
      </c>
      <c r="G32" s="14" t="s">
        <v>46</v>
      </c>
    </row>
    <row r="33" spans="2:11" ht="18" customHeight="1">
      <c r="B33" t="s">
        <v>45</v>
      </c>
      <c r="F33" s="23" t="s">
        <v>71</v>
      </c>
    </row>
    <row r="34" spans="2:11" ht="18" customHeight="1">
      <c r="B34" t="s">
        <v>45</v>
      </c>
      <c r="F34" s="23" t="s">
        <v>72</v>
      </c>
    </row>
    <row r="35" spans="2:11" ht="18" customHeight="1">
      <c r="B35" t="s">
        <v>45</v>
      </c>
      <c r="F35" s="23" t="s">
        <v>73</v>
      </c>
    </row>
    <row r="36" spans="2:11" ht="18" customHeight="1">
      <c r="B36" t="s">
        <v>45</v>
      </c>
      <c r="F36" s="23" t="s">
        <v>74</v>
      </c>
    </row>
    <row r="37" spans="2:11" ht="18" customHeight="1">
      <c r="K37" s="12" t="s">
        <v>45</v>
      </c>
    </row>
    <row r="41" spans="2:11" ht="18" customHeight="1">
      <c r="H41" s="26"/>
      <c r="I41" s="26"/>
      <c r="J41" s="26"/>
    </row>
  </sheetData>
  <hyperlinks>
    <hyperlink ref="H1" location="Contents!A1" display="Back to Table of Contents" xr:uid="{00000000-0004-0000-0200-000000000000}"/>
  </hyperlinks>
  <pageMargins left="0" right="0" top="0" bottom="0" header="0" footer="0"/>
  <pageSetup paperSize="9" scale="73"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A25"/>
  <sheetViews>
    <sheetView zoomScale="80" zoomScaleNormal="80" workbookViewId="0">
      <selection activeCell="F31" sqref="F31"/>
    </sheetView>
  </sheetViews>
  <sheetFormatPr defaultColWidth="11.42578125" defaultRowHeight="15"/>
  <cols>
    <col min="1" max="1" width="16.7109375" customWidth="1"/>
    <col min="4" max="4" width="13.28515625" customWidth="1"/>
    <col min="6" max="6" width="31.5703125" customWidth="1"/>
    <col min="7" max="7" width="11" customWidth="1"/>
    <col min="8" max="11" width="14.42578125" customWidth="1"/>
  </cols>
  <sheetData>
    <row r="1" spans="1:16381" ht="57" customHeight="1">
      <c r="A1" s="11" t="s">
        <v>43</v>
      </c>
      <c r="G1" s="28"/>
      <c r="H1" s="128" t="str">
        <f>HYPERLINK("#'Contents'!A1", "Back to Table of Contents")</f>
        <v>Back to Table of Contents</v>
      </c>
    </row>
    <row r="2" spans="1:16381" ht="18" customHeight="1">
      <c r="A2" s="130" t="s">
        <v>44</v>
      </c>
      <c r="B2" s="126"/>
      <c r="C2" s="126"/>
      <c r="D2" s="126"/>
      <c r="E2" s="126"/>
      <c r="F2" s="126"/>
      <c r="G2" s="126"/>
      <c r="H2" s="127">
        <f>A3-1</f>
        <v>2022</v>
      </c>
      <c r="I2" s="127">
        <f t="shared" ref="I2:K2" si="0">H2+1</f>
        <v>2023</v>
      </c>
      <c r="J2" s="127">
        <f t="shared" si="0"/>
        <v>2024</v>
      </c>
      <c r="K2" s="127">
        <f t="shared" si="0"/>
        <v>2025</v>
      </c>
      <c r="L2" s="126"/>
    </row>
    <row r="3" spans="1:16381" ht="18" customHeight="1">
      <c r="A3" s="123">
        <f>YEAR(A2)</f>
        <v>2023</v>
      </c>
      <c r="B3" s="123" t="s">
        <v>45</v>
      </c>
      <c r="C3" s="126"/>
      <c r="D3" s="126"/>
      <c r="E3" s="126"/>
      <c r="F3" s="125"/>
      <c r="G3" s="126"/>
      <c r="H3" s="127" t="str">
        <f t="shared" ref="H3:K3" si="1">CONCATENATE(H$2-1,"-",RIGHT(H$2,2))</f>
        <v>2021-22</v>
      </c>
      <c r="I3" s="127" t="str">
        <f t="shared" si="1"/>
        <v>2022-23</v>
      </c>
      <c r="J3" s="127" t="str">
        <f t="shared" si="1"/>
        <v>2023-24</v>
      </c>
      <c r="K3" s="127" t="str">
        <f t="shared" si="1"/>
        <v>2024-25</v>
      </c>
      <c r="L3" s="126"/>
    </row>
    <row r="4" spans="1:16381" ht="18" customHeight="1">
      <c r="A4" s="123">
        <f>MONTH(A2)</f>
        <v>9</v>
      </c>
      <c r="B4" s="123" t="s">
        <v>45</v>
      </c>
      <c r="C4" s="126"/>
      <c r="D4" s="126"/>
      <c r="E4" s="126"/>
      <c r="F4" s="125"/>
      <c r="G4" s="126"/>
      <c r="H4" s="126"/>
      <c r="I4" s="126"/>
      <c r="J4" s="126"/>
      <c r="K4" s="126"/>
      <c r="L4" s="126"/>
    </row>
    <row r="5" spans="1:16381" ht="18" customHeight="1">
      <c r="B5" t="s">
        <v>45</v>
      </c>
      <c r="F5" s="29"/>
    </row>
    <row r="6" spans="1:16381" ht="18" customHeight="1">
      <c r="B6" t="s">
        <v>45</v>
      </c>
      <c r="D6" s="27" t="s">
        <v>45</v>
      </c>
      <c r="F6" s="16" t="s">
        <v>3</v>
      </c>
      <c r="H6" s="30"/>
      <c r="I6" s="30"/>
      <c r="J6" s="30"/>
      <c r="K6" s="30"/>
    </row>
    <row r="7" spans="1:16381" ht="20.100000000000001" customHeight="1">
      <c r="B7" t="s">
        <v>45</v>
      </c>
      <c r="D7" s="27" t="s">
        <v>45</v>
      </c>
      <c r="F7" s="31"/>
      <c r="G7" s="32" t="s">
        <v>75</v>
      </c>
      <c r="H7" s="129" t="str">
        <f>CONCATENATE(H$2-1,"–",RIGHT(H$2,2))</f>
        <v>2021–22</v>
      </c>
      <c r="I7" s="32" t="str">
        <f>CONCATENATE(CONCATENATE(I$2-1,"–",RIGHT(I$2,2))," a")</f>
        <v>2022–23 a</v>
      </c>
      <c r="J7" s="32" t="str">
        <f>CONCATENATE(CONCATENATE(J$2-1,"–",RIGHT(J$2,2))," a")</f>
        <v>2023–24 a</v>
      </c>
      <c r="K7" s="32" t="str">
        <f t="shared" ref="K7" si="2">CONCATENATE(CONCATENATE(K$2-1,"–",RIGHT(K$2,2))," a")</f>
        <v>2024–25 a</v>
      </c>
    </row>
    <row r="8" spans="1:16381" ht="27.95" customHeight="1">
      <c r="B8" s="27" t="s">
        <v>45</v>
      </c>
      <c r="F8" s="29" t="s">
        <v>76</v>
      </c>
      <c r="G8" s="33" t="s">
        <v>47</v>
      </c>
      <c r="H8" s="34">
        <v>4.4458625824292399</v>
      </c>
      <c r="I8" s="34">
        <v>7.0264765784113896</v>
      </c>
      <c r="J8" s="34">
        <v>4.0809514747859099</v>
      </c>
      <c r="K8" s="34">
        <v>3.2606926760880302</v>
      </c>
    </row>
    <row r="9" spans="1:16381" ht="27.95" customHeight="1">
      <c r="B9" s="27" t="s">
        <v>45</v>
      </c>
      <c r="F9" s="29" t="s">
        <v>77</v>
      </c>
      <c r="G9" s="33" t="s">
        <v>47</v>
      </c>
      <c r="H9" s="34">
        <v>0.1727969348659</v>
      </c>
      <c r="I9" s="34">
        <v>2.9371647509578498</v>
      </c>
      <c r="J9" s="34">
        <v>4.0999999999999996</v>
      </c>
      <c r="K9" s="34" t="s">
        <v>78</v>
      </c>
    </row>
    <row r="10" spans="1:16381" ht="27.95" customHeight="1">
      <c r="B10" s="27" t="s">
        <v>45</v>
      </c>
      <c r="F10" s="29" t="s">
        <v>79</v>
      </c>
      <c r="G10" s="33" t="s">
        <v>80</v>
      </c>
      <c r="H10" s="35">
        <v>0.72554178558420701</v>
      </c>
      <c r="I10" s="35">
        <v>0.67314860722610703</v>
      </c>
      <c r="J10" s="35">
        <v>0.67885965909090895</v>
      </c>
      <c r="K10" s="35">
        <v>0.72375</v>
      </c>
    </row>
    <row r="11" spans="1:16381" ht="9.9499999999999993" customHeight="1">
      <c r="B11" t="s">
        <v>45</v>
      </c>
      <c r="F11" s="29"/>
      <c r="G11" s="33"/>
      <c r="H11" s="36"/>
      <c r="I11" s="36"/>
      <c r="J11" s="36"/>
      <c r="K11" s="36"/>
    </row>
    <row r="12" spans="1:16381" ht="18" customHeight="1">
      <c r="B12" t="s">
        <v>45</v>
      </c>
      <c r="G12" s="33"/>
      <c r="H12" s="37"/>
      <c r="I12" s="37"/>
      <c r="J12" s="37"/>
      <c r="L12" s="37" t="s">
        <v>45</v>
      </c>
    </row>
    <row r="13" spans="1:16381" ht="18" customHeight="1">
      <c r="B13" t="s">
        <v>45</v>
      </c>
      <c r="F13" s="23" t="s">
        <v>68</v>
      </c>
      <c r="G13" s="33"/>
      <c r="H13" s="37"/>
      <c r="I13" s="37"/>
      <c r="J13" s="37"/>
      <c r="K13" s="37"/>
    </row>
    <row r="14" spans="1:16381" ht="18" customHeight="1">
      <c r="B14" t="s">
        <v>45</v>
      </c>
      <c r="F14" s="20" t="s">
        <v>81</v>
      </c>
      <c r="G14" s="33"/>
      <c r="H14" s="30"/>
      <c r="I14" s="30"/>
      <c r="J14" s="30"/>
      <c r="K14" s="30"/>
    </row>
    <row r="15" spans="1:16381" ht="18" customHeight="1">
      <c r="B15" t="s">
        <v>45</v>
      </c>
      <c r="F15" s="20" t="s">
        <v>82</v>
      </c>
    </row>
    <row r="16" spans="1:16381" ht="18" customHeight="1">
      <c r="A16" s="20"/>
      <c r="B16" s="20" t="s">
        <v>45</v>
      </c>
      <c r="C16" s="20"/>
      <c r="D16" s="20"/>
      <c r="E16" s="20"/>
      <c r="F16" s="20" t="s">
        <v>83</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row>
    <row r="17" spans="2:12" ht="18" customHeight="1">
      <c r="B17" t="s">
        <v>45</v>
      </c>
      <c r="F17" s="20" t="s">
        <v>84</v>
      </c>
      <c r="G17" s="33"/>
      <c r="H17" s="30"/>
      <c r="I17" s="30"/>
      <c r="J17" s="30"/>
      <c r="K17" s="30"/>
    </row>
    <row r="18" spans="2:12" ht="18" customHeight="1">
      <c r="B18" t="s">
        <v>45</v>
      </c>
      <c r="F18" s="29" t="s">
        <v>85</v>
      </c>
      <c r="G18" s="33"/>
    </row>
    <row r="19" spans="2:12" ht="18" customHeight="1">
      <c r="F19" s="29"/>
      <c r="G19" s="33"/>
      <c r="H19" s="38"/>
      <c r="I19" s="38"/>
      <c r="J19" s="38"/>
      <c r="K19" s="38"/>
      <c r="L19" s="27" t="s">
        <v>45</v>
      </c>
    </row>
    <row r="20" spans="2:12" ht="18" customHeight="1">
      <c r="F20" s="29"/>
      <c r="H20" s="30"/>
      <c r="I20" s="30"/>
      <c r="J20" s="30"/>
      <c r="K20" s="30"/>
    </row>
    <row r="21" spans="2:12" ht="18" customHeight="1">
      <c r="F21" s="29"/>
      <c r="G21" s="33"/>
      <c r="H21" s="36"/>
      <c r="I21" s="36"/>
      <c r="J21" s="36"/>
      <c r="K21" s="36"/>
    </row>
    <row r="22" spans="2:12" ht="18" customHeight="1">
      <c r="F22" s="29"/>
      <c r="G22" s="33"/>
      <c r="H22" s="36"/>
      <c r="I22" s="36"/>
      <c r="J22" s="36"/>
      <c r="K22" s="36"/>
    </row>
    <row r="23" spans="2:12" ht="18" customHeight="1">
      <c r="F23" s="29"/>
      <c r="G23" s="33"/>
      <c r="H23" s="36"/>
      <c r="I23" s="36"/>
      <c r="J23" s="36"/>
      <c r="K23" s="36"/>
    </row>
    <row r="24" spans="2:12" ht="18" customHeight="1">
      <c r="F24" s="29"/>
      <c r="G24" s="33"/>
      <c r="H24" s="36"/>
      <c r="I24" s="36"/>
      <c r="J24" s="36"/>
      <c r="K24" s="36"/>
    </row>
    <row r="25" spans="2:12" ht="18" customHeight="1">
      <c r="F25" s="39"/>
      <c r="G25" s="33"/>
      <c r="H25" s="36"/>
      <c r="I25" s="36"/>
      <c r="J25" s="36"/>
      <c r="K25" s="36"/>
    </row>
  </sheetData>
  <hyperlinks>
    <hyperlink ref="H1" location="Contents!A1" display="Back to Table of Contents" xr:uid="{00000000-0004-0000-0300-000000000000}"/>
  </hyperlinks>
  <pageMargins left="0" right="0" top="0" bottom="0" header="0" footer="0"/>
  <pageSetup paperSize="9" scale="73"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4"/>
  <sheetViews>
    <sheetView zoomScale="80" zoomScaleNormal="80" workbookViewId="0">
      <selection activeCell="F31" sqref="F31"/>
    </sheetView>
  </sheetViews>
  <sheetFormatPr defaultColWidth="11.42578125" defaultRowHeight="15"/>
  <cols>
    <col min="1" max="1" width="16.7109375" customWidth="1"/>
    <col min="4" max="4" width="13.28515625" customWidth="1"/>
    <col min="6" max="6" width="31.5703125" customWidth="1"/>
    <col min="7" max="7" width="11" customWidth="1"/>
    <col min="8" max="16" width="14.42578125" customWidth="1"/>
  </cols>
  <sheetData>
    <row r="1" spans="1:16" ht="57" customHeight="1">
      <c r="A1" s="11" t="s">
        <v>43</v>
      </c>
      <c r="H1" s="128" t="str">
        <f>HYPERLINK("#'Contents'!A1", "Back to Table of Contents")</f>
        <v>Back to Table of Contents</v>
      </c>
    </row>
    <row r="2" spans="1:16" ht="18" customHeight="1">
      <c r="A2" s="124" t="s">
        <v>44</v>
      </c>
      <c r="B2" s="126"/>
      <c r="C2" s="126"/>
      <c r="D2" s="126"/>
      <c r="E2" s="126"/>
      <c r="F2" s="126"/>
      <c r="G2" s="131"/>
      <c r="H2" s="127">
        <f>A3-1</f>
        <v>2022</v>
      </c>
      <c r="I2" s="127">
        <f t="shared" ref="I2:K2" si="0">H2+1</f>
        <v>2023</v>
      </c>
      <c r="J2" s="127">
        <f t="shared" si="0"/>
        <v>2024</v>
      </c>
      <c r="K2" s="127">
        <f t="shared" si="0"/>
        <v>2025</v>
      </c>
      <c r="L2" s="126"/>
      <c r="M2" s="126"/>
      <c r="N2" s="126"/>
      <c r="O2" s="127"/>
      <c r="P2" s="38"/>
    </row>
    <row r="3" spans="1:16" ht="18" customHeight="1">
      <c r="A3" s="123">
        <f>YEAR(A2)</f>
        <v>2023</v>
      </c>
      <c r="B3" s="123" t="s">
        <v>45</v>
      </c>
      <c r="C3" s="126"/>
      <c r="D3" s="126"/>
      <c r="E3" s="126"/>
      <c r="F3" s="125"/>
      <c r="G3" s="126"/>
      <c r="H3" s="127" t="str">
        <f t="shared" ref="H3:K3" si="1">CONCATENATE(H$2-1,"-",RIGHT(H$2,2))</f>
        <v>2021-22</v>
      </c>
      <c r="I3" s="127" t="str">
        <f t="shared" si="1"/>
        <v>2022-23</v>
      </c>
      <c r="J3" s="127" t="str">
        <f t="shared" si="1"/>
        <v>2023-24</v>
      </c>
      <c r="K3" s="127" t="str">
        <f t="shared" si="1"/>
        <v>2024-25</v>
      </c>
      <c r="L3" s="126"/>
      <c r="M3" s="126"/>
      <c r="N3" s="126"/>
      <c r="O3" s="127"/>
      <c r="P3" s="38"/>
    </row>
    <row r="4" spans="1:16" ht="18" customHeight="1">
      <c r="A4" s="123">
        <f>MONTH(A2)</f>
        <v>9</v>
      </c>
      <c r="B4" s="123" t="s">
        <v>45</v>
      </c>
      <c r="C4" s="126"/>
      <c r="D4" s="126"/>
      <c r="E4" s="126"/>
      <c r="F4" s="125"/>
      <c r="G4" s="126"/>
      <c r="H4" s="126"/>
      <c r="I4" s="126"/>
      <c r="J4" s="126"/>
      <c r="K4" s="126"/>
      <c r="L4" s="126"/>
      <c r="M4" s="126"/>
      <c r="N4" s="126"/>
      <c r="O4" s="126"/>
    </row>
    <row r="5" spans="1:16" ht="18" customHeight="1">
      <c r="B5" t="s">
        <v>45</v>
      </c>
      <c r="F5" s="29"/>
    </row>
    <row r="6" spans="1:16" ht="21.75" customHeight="1">
      <c r="B6" t="s">
        <v>45</v>
      </c>
      <c r="D6" s="27" t="s">
        <v>45</v>
      </c>
      <c r="F6" s="16" t="s">
        <v>4</v>
      </c>
      <c r="H6" s="30"/>
      <c r="I6" s="30"/>
      <c r="J6" s="30"/>
      <c r="K6" s="30"/>
      <c r="L6" s="30"/>
      <c r="M6" s="30"/>
      <c r="N6" s="30"/>
    </row>
    <row r="7" spans="1:16" ht="20.100000000000001" customHeight="1">
      <c r="B7" t="s">
        <v>45</v>
      </c>
      <c r="D7" s="27" t="s">
        <v>45</v>
      </c>
      <c r="F7" s="31"/>
      <c r="G7" s="32"/>
      <c r="H7" s="129"/>
      <c r="I7" s="32"/>
      <c r="J7" s="32"/>
      <c r="K7" s="32"/>
      <c r="L7" s="149" t="s">
        <v>86</v>
      </c>
      <c r="M7" s="150"/>
      <c r="N7" s="150"/>
    </row>
    <row r="8" spans="1:16" ht="20.100000000000001" customHeight="1">
      <c r="B8" t="s">
        <v>45</v>
      </c>
      <c r="F8" s="31"/>
      <c r="G8" s="41" t="s">
        <v>87</v>
      </c>
      <c r="H8" s="41" t="str">
        <f>CONCATENATE(H$2-1,"–",RIGHT(H$2,2))</f>
        <v>2021–22</v>
      </c>
      <c r="I8" s="41" t="str">
        <f>CONCATENATE(CONCATENATE(I$2-1,"–",RIGHT(I$2,2)),IF($A$4&gt;6,""," s"))</f>
        <v>2022–23</v>
      </c>
      <c r="J8" s="41" t="str">
        <f>CONCATENATE(CONCATENATE(J$2-1,"–",RIGHT(J$2,2))," f")</f>
        <v>2023–24 f</v>
      </c>
      <c r="K8" s="41" t="str">
        <f>CONCATENATE(CONCATENATE(K$2-1,"–",RIGHT(K$2,2))," f")</f>
        <v>2024–25 f</v>
      </c>
      <c r="L8" s="41" t="str">
        <f t="shared" ref="L8:N8" si="2">I8</f>
        <v>2022–23</v>
      </c>
      <c r="M8" s="41" t="str">
        <f t="shared" si="2"/>
        <v>2023–24 f</v>
      </c>
      <c r="N8" s="41" t="str">
        <f t="shared" si="2"/>
        <v>2024–25 f</v>
      </c>
      <c r="O8" s="41"/>
      <c r="P8" s="41"/>
    </row>
    <row r="9" spans="1:16" ht="27.95" customHeight="1">
      <c r="B9" t="s">
        <v>45</v>
      </c>
      <c r="F9" s="42" t="s">
        <v>88</v>
      </c>
      <c r="G9" s="33"/>
      <c r="H9" s="43"/>
      <c r="I9" s="43"/>
      <c r="J9" s="43"/>
      <c r="K9" s="43"/>
      <c r="L9" s="43"/>
      <c r="M9" s="43"/>
      <c r="N9" s="43"/>
    </row>
    <row r="10" spans="1:16" ht="20.100000000000001" customHeight="1">
      <c r="B10" s="27" t="s">
        <v>45</v>
      </c>
      <c r="F10" s="44" t="s">
        <v>89</v>
      </c>
      <c r="G10" s="33" t="s">
        <v>90</v>
      </c>
      <c r="H10" s="45">
        <v>421690.76446046098</v>
      </c>
      <c r="I10" s="45">
        <v>466736.65426633402</v>
      </c>
      <c r="J10" s="45">
        <v>399991.86223719799</v>
      </c>
      <c r="K10" s="45">
        <v>352346.349628061</v>
      </c>
      <c r="L10" s="46">
        <f>(I10/H10-1)*100</f>
        <v>10.682209240106966</v>
      </c>
      <c r="M10" s="46">
        <f>(J10/I10-1)*100</f>
        <v>-14.300310768189517</v>
      </c>
      <c r="N10" s="46">
        <f>(K10/J10-1)*100</f>
        <v>-11.91162048713953</v>
      </c>
    </row>
    <row r="11" spans="1:16" ht="20.100000000000001" customHeight="1">
      <c r="B11" s="27" t="s">
        <v>45</v>
      </c>
      <c r="F11" s="29" t="s">
        <v>91</v>
      </c>
      <c r="G11" s="33" t="s">
        <v>90</v>
      </c>
      <c r="H11" s="45">
        <v>469738.948766054</v>
      </c>
      <c r="I11" s="45">
        <v>485783.95064198202</v>
      </c>
      <c r="J11" s="45">
        <v>399991.86223719898</v>
      </c>
      <c r="K11" s="45">
        <v>341220.20731868799</v>
      </c>
      <c r="L11" s="46">
        <f t="shared" ref="L11:N15" si="3">(I11/H11-1)*100</f>
        <v>3.4157273775309083</v>
      </c>
      <c r="M11" s="46">
        <f t="shared" si="3"/>
        <v>-17.660544011675462</v>
      </c>
      <c r="N11" s="46">
        <f t="shared" si="3"/>
        <v>-14.69321265432616</v>
      </c>
    </row>
    <row r="12" spans="1:16" ht="20.100000000000001" customHeight="1">
      <c r="B12" s="27" t="s">
        <v>45</v>
      </c>
      <c r="F12" s="29" t="s">
        <v>92</v>
      </c>
      <c r="G12" s="33" t="s">
        <v>90</v>
      </c>
      <c r="H12" s="45">
        <v>204055.59792542001</v>
      </c>
      <c r="I12" s="45">
        <v>239023.21062100001</v>
      </c>
      <c r="J12" s="45">
        <v>175414.65175805299</v>
      </c>
      <c r="K12" s="45">
        <v>150023.35404251001</v>
      </c>
      <c r="L12" s="46">
        <f t="shared" si="3"/>
        <v>17.136316303540113</v>
      </c>
      <c r="M12" s="46">
        <f t="shared" si="3"/>
        <v>-26.611875347874069</v>
      </c>
      <c r="N12" s="46">
        <f t="shared" si="3"/>
        <v>-14.4750153200229</v>
      </c>
    </row>
    <row r="13" spans="1:16" ht="20.100000000000001" customHeight="1">
      <c r="B13" s="27" t="s">
        <v>45</v>
      </c>
      <c r="F13" s="29" t="s">
        <v>91</v>
      </c>
      <c r="G13" s="33" t="s">
        <v>90</v>
      </c>
      <c r="H13" s="45">
        <v>227306.050162033</v>
      </c>
      <c r="I13" s="45">
        <v>248777.63185991801</v>
      </c>
      <c r="J13" s="45">
        <v>175414.65175805299</v>
      </c>
      <c r="K13" s="45">
        <v>145286.023320712</v>
      </c>
      <c r="L13" s="46">
        <f t="shared" si="3"/>
        <v>9.4461109515471264</v>
      </c>
      <c r="M13" s="46">
        <f t="shared" si="3"/>
        <v>-29.489379552890959</v>
      </c>
      <c r="N13" s="46">
        <f t="shared" si="3"/>
        <v>-17.175662429212004</v>
      </c>
    </row>
    <row r="14" spans="1:16" ht="20.100000000000001" customHeight="1">
      <c r="B14" s="27" t="s">
        <v>45</v>
      </c>
      <c r="F14" s="29" t="s">
        <v>93</v>
      </c>
      <c r="G14" s="33" t="s">
        <v>90</v>
      </c>
      <c r="H14" s="45">
        <v>217635.16653504001</v>
      </c>
      <c r="I14" s="45">
        <v>227713.44364533399</v>
      </c>
      <c r="J14" s="45">
        <v>224577.210479145</v>
      </c>
      <c r="K14" s="45">
        <v>202322.99558555099</v>
      </c>
      <c r="L14" s="46">
        <f t="shared" si="3"/>
        <v>4.6308127821205414</v>
      </c>
      <c r="M14" s="46">
        <f t="shared" si="3"/>
        <v>-1.3772718535993489</v>
      </c>
      <c r="N14" s="46">
        <f t="shared" si="3"/>
        <v>-9.9093825442544627</v>
      </c>
    </row>
    <row r="15" spans="1:16" ht="20.100000000000001" customHeight="1">
      <c r="B15" s="27" t="s">
        <v>45</v>
      </c>
      <c r="F15" s="29" t="s">
        <v>91</v>
      </c>
      <c r="G15" s="33" t="s">
        <v>90</v>
      </c>
      <c r="H15" s="45">
        <v>242432.898604021</v>
      </c>
      <c r="I15" s="45">
        <v>237006.31878206399</v>
      </c>
      <c r="J15" s="45">
        <v>224577.210479145</v>
      </c>
      <c r="K15" s="45">
        <v>195934.18399797601</v>
      </c>
      <c r="L15" s="46">
        <f t="shared" si="3"/>
        <v>-2.2383842511492391</v>
      </c>
      <c r="M15" s="46">
        <f t="shared" si="3"/>
        <v>-5.2442096762610024</v>
      </c>
      <c r="N15" s="46">
        <f>(K15/J15-1)*100</f>
        <v>-12.754199956468371</v>
      </c>
    </row>
    <row r="16" spans="1:16" ht="9.9499999999999993" customHeight="1">
      <c r="B16" t="s">
        <v>45</v>
      </c>
      <c r="F16" s="47"/>
      <c r="G16" s="48" t="s">
        <v>46</v>
      </c>
      <c r="H16" s="48"/>
      <c r="I16" s="48"/>
      <c r="J16" s="48"/>
      <c r="K16" s="48"/>
      <c r="L16" s="48"/>
      <c r="M16" s="48"/>
      <c r="N16" s="48"/>
    </row>
    <row r="17" spans="2:17" ht="20.25" customHeight="1">
      <c r="B17" t="s">
        <v>45</v>
      </c>
      <c r="G17" s="38" t="s">
        <v>46</v>
      </c>
      <c r="K17" s="27" t="s">
        <v>45</v>
      </c>
    </row>
    <row r="18" spans="2:17" ht="18" customHeight="1">
      <c r="B18" t="s">
        <v>45</v>
      </c>
      <c r="F18" s="23" t="s">
        <v>68</v>
      </c>
    </row>
    <row r="19" spans="2:17" ht="18" customHeight="1">
      <c r="B19" t="s">
        <v>45</v>
      </c>
      <c r="F19" s="49" t="s">
        <v>94</v>
      </c>
    </row>
    <row r="20" spans="2:17" ht="18" customHeight="1">
      <c r="B20" t="s">
        <v>45</v>
      </c>
      <c r="F20" s="50" t="s">
        <v>95</v>
      </c>
    </row>
    <row r="21" spans="2:17" ht="18" customHeight="1">
      <c r="B21" t="s">
        <v>45</v>
      </c>
      <c r="F21" s="49" t="s">
        <v>96</v>
      </c>
      <c r="K21" s="51"/>
      <c r="L21" s="27"/>
      <c r="M21" s="27"/>
      <c r="O21" s="38"/>
      <c r="P21" s="38"/>
      <c r="Q21" s="38"/>
    </row>
    <row r="22" spans="2:17" ht="18" customHeight="1">
      <c r="B22" t="s">
        <v>45</v>
      </c>
      <c r="F22" s="40" t="s">
        <v>97</v>
      </c>
    </row>
    <row r="23" spans="2:17">
      <c r="B23" t="s">
        <v>45</v>
      </c>
    </row>
    <row r="24" spans="2:17" ht="18" customHeight="1">
      <c r="F24" s="29"/>
      <c r="G24" s="38" t="s">
        <v>46</v>
      </c>
      <c r="O24" s="27" t="s">
        <v>45</v>
      </c>
    </row>
  </sheetData>
  <mergeCells count="1">
    <mergeCell ref="L7:N7"/>
  </mergeCells>
  <hyperlinks>
    <hyperlink ref="H1" location="Contents!A1" display="Back to Table of Contents" xr:uid="{00000000-0004-0000-0400-000000000000}"/>
  </hyperlinks>
  <pageMargins left="0" right="0" top="0" bottom="0" header="0" footer="0"/>
  <pageSetup paperSize="9" scale="73"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
  <sheetViews>
    <sheetView tabSelected="1" topLeftCell="A3" zoomScale="80" zoomScaleNormal="80" workbookViewId="0">
      <selection activeCell="F14" sqref="F14"/>
    </sheetView>
  </sheetViews>
  <sheetFormatPr defaultColWidth="11.42578125" defaultRowHeight="15"/>
  <cols>
    <col min="1" max="1" width="16.7109375" customWidth="1"/>
    <col min="4" max="4" width="13.28515625" customWidth="1"/>
    <col min="6" max="6" width="29" customWidth="1"/>
    <col min="7" max="7" width="8.7109375" customWidth="1"/>
    <col min="8" max="9" width="15.5703125" customWidth="1"/>
    <col min="10" max="10" width="11" customWidth="1"/>
    <col min="11" max="11" width="9.85546875" customWidth="1"/>
    <col min="12" max="12" width="7.5703125" customWidth="1"/>
    <col min="13" max="13" width="12.140625" customWidth="1"/>
    <col min="14" max="14" width="5.7109375" customWidth="1"/>
    <col min="15" max="15" width="11.7109375" customWidth="1"/>
    <col min="16" max="17" width="15.5703125" customWidth="1"/>
  </cols>
  <sheetData>
    <row r="1" spans="1:21" ht="57" customHeight="1">
      <c r="A1" s="11" t="s">
        <v>43</v>
      </c>
      <c r="H1" s="128" t="str">
        <f>HYPERLINK("#'Contents'!A1", "Back to Table of Contents")</f>
        <v>Back to Table of Contents</v>
      </c>
    </row>
    <row r="2" spans="1:21" ht="27.75" customHeight="1">
      <c r="A2" s="124" t="s">
        <v>44</v>
      </c>
      <c r="B2" s="126"/>
      <c r="C2" s="126"/>
      <c r="D2" s="126"/>
      <c r="E2" s="126"/>
      <c r="F2" s="126"/>
      <c r="G2" s="126"/>
      <c r="H2" s="127">
        <f>$A$3</f>
        <v>2023</v>
      </c>
      <c r="I2" s="127">
        <f>$A$3+2</f>
        <v>2025</v>
      </c>
      <c r="J2" s="126"/>
      <c r="K2" s="126"/>
      <c r="L2" s="126"/>
      <c r="M2" s="126"/>
      <c r="N2" s="126"/>
      <c r="O2" s="127">
        <f>H2</f>
        <v>2023</v>
      </c>
      <c r="P2" s="127">
        <f>I2</f>
        <v>2025</v>
      </c>
      <c r="Q2" s="126"/>
      <c r="R2" s="126"/>
      <c r="S2" s="126"/>
      <c r="T2" s="126"/>
      <c r="U2" s="126"/>
    </row>
    <row r="3" spans="1:21" ht="18" customHeight="1">
      <c r="A3" s="123">
        <f>YEAR(A2)</f>
        <v>2023</v>
      </c>
      <c r="B3" s="123" t="s">
        <v>45</v>
      </c>
      <c r="C3" s="126"/>
      <c r="D3" s="126"/>
      <c r="E3" s="126"/>
      <c r="F3" s="125"/>
      <c r="G3" s="126"/>
      <c r="H3" s="127" t="str">
        <f>CONCATENATE(H$2-1,"–",RIGHT(H$2,2))</f>
        <v>2022–23</v>
      </c>
      <c r="I3" s="127" t="str">
        <f>CONCATENATE(I$2-1,"–",RIGHT(I$2,2))</f>
        <v>2024–25</v>
      </c>
      <c r="J3" s="126"/>
      <c r="K3" s="126"/>
      <c r="L3" s="123" t="s">
        <v>45</v>
      </c>
      <c r="M3" s="126"/>
      <c r="N3" s="126"/>
      <c r="O3" s="127" t="str">
        <f>H3</f>
        <v>2022–23</v>
      </c>
      <c r="P3" s="127" t="str">
        <f>I3</f>
        <v>2024–25</v>
      </c>
      <c r="Q3" s="132"/>
      <c r="R3" s="126"/>
      <c r="S3" s="126"/>
      <c r="T3" s="126"/>
      <c r="U3" s="126"/>
    </row>
    <row r="4" spans="1:21" ht="18" customHeight="1">
      <c r="A4" s="123">
        <f>MONTH(A2)</f>
        <v>9</v>
      </c>
      <c r="B4" s="123" t="s">
        <v>45</v>
      </c>
      <c r="C4" s="126"/>
      <c r="D4" s="126"/>
      <c r="E4" s="126"/>
      <c r="F4" s="125"/>
      <c r="G4" s="133"/>
      <c r="H4" s="133"/>
      <c r="I4" s="133"/>
      <c r="J4" s="132"/>
      <c r="K4" s="134"/>
      <c r="L4" s="123" t="s">
        <v>45</v>
      </c>
      <c r="M4" s="126"/>
      <c r="N4" s="133"/>
      <c r="O4" s="133"/>
      <c r="P4" s="133"/>
      <c r="Q4" s="126"/>
      <c r="R4" s="126"/>
      <c r="S4" s="126"/>
      <c r="T4" s="126"/>
      <c r="U4" s="126"/>
    </row>
    <row r="5" spans="1:21">
      <c r="B5" t="s">
        <v>45</v>
      </c>
      <c r="L5" t="s">
        <v>45</v>
      </c>
    </row>
    <row r="6" spans="1:21" ht="21" customHeight="1">
      <c r="B6" t="s">
        <v>45</v>
      </c>
      <c r="D6" s="27" t="s">
        <v>45</v>
      </c>
      <c r="F6" s="16" t="s">
        <v>5</v>
      </c>
      <c r="G6" s="48"/>
      <c r="H6" s="48"/>
      <c r="I6" s="48"/>
      <c r="J6" s="48"/>
      <c r="K6" s="56"/>
      <c r="L6" s="57" t="s">
        <v>45</v>
      </c>
      <c r="M6" s="57"/>
      <c r="N6" s="48"/>
      <c r="O6" s="48"/>
      <c r="P6" s="48"/>
      <c r="Q6" s="48"/>
    </row>
    <row r="7" spans="1:21" ht="24.95" customHeight="1">
      <c r="A7" s="27"/>
      <c r="B7" t="s">
        <v>45</v>
      </c>
      <c r="F7" s="58"/>
      <c r="G7" s="151" t="s">
        <v>98</v>
      </c>
      <c r="H7" s="151"/>
      <c r="I7" s="151"/>
      <c r="J7" s="151"/>
      <c r="K7" s="59"/>
      <c r="L7" t="s">
        <v>45</v>
      </c>
      <c r="N7" s="151" t="s">
        <v>99</v>
      </c>
      <c r="O7" s="151"/>
      <c r="P7" s="151"/>
      <c r="Q7" s="151"/>
    </row>
    <row r="8" spans="1:21" ht="24.95" customHeight="1">
      <c r="B8" t="s">
        <v>45</v>
      </c>
      <c r="D8" s="27" t="s">
        <v>45</v>
      </c>
      <c r="F8" s="60"/>
      <c r="G8" s="54" t="s">
        <v>75</v>
      </c>
      <c r="H8" s="129" t="str">
        <f>CONCATENATE(CONCATENATE(H$2-1,"–",RIGHT(H$2,2)),IF($A$4&gt;6,""," s"))</f>
        <v>2022–23</v>
      </c>
      <c r="I8" s="41" t="str">
        <f>CONCATENATE(CONCATENATE(I$2-1,"–",RIGHT(I$2,2))," f")</f>
        <v>2024–25 f</v>
      </c>
      <c r="J8" s="53" t="s">
        <v>100</v>
      </c>
      <c r="K8" s="55"/>
      <c r="L8" t="s">
        <v>45</v>
      </c>
      <c r="N8" s="54" t="s">
        <v>75</v>
      </c>
      <c r="O8" s="129" t="str">
        <f>H8</f>
        <v>2022–23</v>
      </c>
      <c r="P8" s="41" t="str">
        <f>I8</f>
        <v>2024–25 f</v>
      </c>
      <c r="Q8" s="53" t="s">
        <v>100</v>
      </c>
    </row>
    <row r="9" spans="1:21" ht="27.95" customHeight="1">
      <c r="B9" s="27" t="s">
        <v>45</v>
      </c>
      <c r="F9" s="29" t="s">
        <v>101</v>
      </c>
      <c r="G9" s="33" t="s">
        <v>102</v>
      </c>
      <c r="H9" s="45">
        <v>16566.417539999999</v>
      </c>
      <c r="I9" s="45">
        <v>17788.02</v>
      </c>
      <c r="J9" s="34">
        <f>((I9/H9)^(1/(I$2-H$2))-1)*100</f>
        <v>3.6214112989740421</v>
      </c>
      <c r="K9" s="61"/>
      <c r="L9" s="62" t="s">
        <v>45</v>
      </c>
      <c r="N9" s="38" t="s">
        <v>90</v>
      </c>
      <c r="O9" s="45">
        <v>8647</v>
      </c>
      <c r="P9" s="45">
        <v>8390</v>
      </c>
      <c r="Q9" s="34">
        <f>((P9/O9)^(1/(P$2-O$2))-1)*100</f>
        <v>-1.497273673315247</v>
      </c>
      <c r="R9" s="63"/>
    </row>
    <row r="10" spans="1:21" ht="20.25" customHeight="1">
      <c r="B10" s="27" t="s">
        <v>45</v>
      </c>
      <c r="F10" s="29" t="s">
        <v>18</v>
      </c>
      <c r="G10" s="33" t="s">
        <v>102</v>
      </c>
      <c r="H10" s="45">
        <v>1440.7328889200001</v>
      </c>
      <c r="I10" s="45">
        <v>1418.6605271222199</v>
      </c>
      <c r="J10" s="34">
        <f t="shared" ref="J10:J21" si="0">((I10/H10)^(1/(I$2-H$2))-1)*100</f>
        <v>-0.76896814929724444</v>
      </c>
      <c r="K10" s="61"/>
      <c r="L10" s="62" t="s">
        <v>45</v>
      </c>
      <c r="N10" s="38" t="s">
        <v>90</v>
      </c>
      <c r="O10" s="45">
        <v>5499</v>
      </c>
      <c r="P10" s="45">
        <v>4657</v>
      </c>
      <c r="Q10" s="34">
        <f t="shared" ref="Q10:Q21" si="1">((P10/O10)^(1/(P$2-O$2))-1)*100</f>
        <v>-7.9738487637035727</v>
      </c>
      <c r="R10" s="63"/>
    </row>
    <row r="11" spans="1:21" ht="20.25" customHeight="1">
      <c r="B11" s="27" t="s">
        <v>45</v>
      </c>
      <c r="F11" s="29" t="s">
        <v>19</v>
      </c>
      <c r="G11" s="33" t="s">
        <v>102</v>
      </c>
      <c r="H11" s="45">
        <v>853.43431833610498</v>
      </c>
      <c r="I11" s="45">
        <v>927.75368942512705</v>
      </c>
      <c r="J11" s="34">
        <f t="shared" si="0"/>
        <v>4.263258507999157</v>
      </c>
      <c r="K11" s="61"/>
      <c r="L11" s="62" t="s">
        <v>45</v>
      </c>
      <c r="N11" s="38" t="s">
        <v>90</v>
      </c>
      <c r="O11" s="45">
        <v>12792.2414242905</v>
      </c>
      <c r="P11" s="45">
        <v>12350.689706626101</v>
      </c>
      <c r="Q11" s="34">
        <f t="shared" si="1"/>
        <v>-1.7410131399665518</v>
      </c>
      <c r="R11" s="63"/>
    </row>
    <row r="12" spans="1:21" ht="20.25" customHeight="1">
      <c r="B12" s="27" t="s">
        <v>45</v>
      </c>
      <c r="F12" s="29" t="s">
        <v>17</v>
      </c>
      <c r="G12" s="33" t="s">
        <v>103</v>
      </c>
      <c r="H12" s="45">
        <v>228.35683592999999</v>
      </c>
      <c r="I12" s="45">
        <v>264.78913769507699</v>
      </c>
      <c r="J12" s="34">
        <f t="shared" si="0"/>
        <v>7.6819903345136442</v>
      </c>
      <c r="K12" s="61"/>
      <c r="L12" s="62" t="s">
        <v>45</v>
      </c>
      <c r="N12" s="38" t="s">
        <v>90</v>
      </c>
      <c r="O12" s="45">
        <v>25401.427043625699</v>
      </c>
      <c r="P12" s="45">
        <v>21093.849794597099</v>
      </c>
      <c r="Q12" s="34">
        <f t="shared" si="1"/>
        <v>-8.872623651494072</v>
      </c>
      <c r="R12" s="63"/>
      <c r="U12" s="27" t="s">
        <v>46</v>
      </c>
    </row>
    <row r="13" spans="1:21" ht="20.25" customHeight="1">
      <c r="B13" s="27" t="s">
        <v>45</v>
      </c>
      <c r="F13" s="29" t="s">
        <v>104</v>
      </c>
      <c r="G13" s="38" t="s">
        <v>105</v>
      </c>
      <c r="H13" s="45">
        <v>895.43929241000001</v>
      </c>
      <c r="I13" s="45">
        <v>932.99264364451301</v>
      </c>
      <c r="J13" s="34">
        <f t="shared" si="0"/>
        <v>2.0753871911110222</v>
      </c>
      <c r="K13" s="64"/>
      <c r="L13" s="62" t="s">
        <v>45</v>
      </c>
      <c r="N13" s="38" t="s">
        <v>90</v>
      </c>
      <c r="O13" s="45">
        <v>129233.98200145899</v>
      </c>
      <c r="P13" s="45">
        <v>95993.247508975895</v>
      </c>
      <c r="Q13" s="34">
        <f t="shared" si="1"/>
        <v>-13.814941826960226</v>
      </c>
      <c r="R13" s="63"/>
    </row>
    <row r="14" spans="1:21" ht="20.25" customHeight="1">
      <c r="B14" s="27" t="s">
        <v>45</v>
      </c>
      <c r="F14" s="29" t="s">
        <v>20</v>
      </c>
      <c r="G14" s="38" t="s">
        <v>102</v>
      </c>
      <c r="H14" s="45">
        <v>160.54317283423799</v>
      </c>
      <c r="I14" s="45">
        <v>192.11799999999999</v>
      </c>
      <c r="J14" s="34">
        <f t="shared" si="0"/>
        <v>9.3926410496726795</v>
      </c>
      <c r="L14" s="62" t="s">
        <v>45</v>
      </c>
      <c r="N14" s="38" t="s">
        <v>90</v>
      </c>
      <c r="O14" s="45">
        <v>5158</v>
      </c>
      <c r="P14" s="45">
        <v>4398</v>
      </c>
      <c r="Q14" s="34">
        <f t="shared" si="1"/>
        <v>-7.6606222544517433</v>
      </c>
      <c r="R14" s="63"/>
    </row>
    <row r="15" spans="1:21" ht="20.25" customHeight="1">
      <c r="B15" s="27" t="s">
        <v>45</v>
      </c>
      <c r="F15" s="29" t="s">
        <v>106</v>
      </c>
      <c r="G15" s="38" t="s">
        <v>102</v>
      </c>
      <c r="H15" s="45">
        <v>3333.37641916745</v>
      </c>
      <c r="I15" s="45">
        <v>4030.9359705717602</v>
      </c>
      <c r="J15" s="34">
        <f>((I15/H15)^(1/(I$2-H$2))-1)*100</f>
        <v>9.9665931322824761</v>
      </c>
      <c r="L15" s="62" t="s">
        <v>45</v>
      </c>
      <c r="N15" s="38" t="s">
        <v>90</v>
      </c>
      <c r="O15" s="45">
        <v>20255.886336402898</v>
      </c>
      <c r="P15" s="45">
        <v>16191.5468723872</v>
      </c>
      <c r="Q15" s="34">
        <f t="shared" si="1"/>
        <v>-10.593612987610557</v>
      </c>
      <c r="R15" s="63"/>
    </row>
    <row r="16" spans="1:21" ht="20.25" customHeight="1">
      <c r="B16" s="27" t="s">
        <v>45</v>
      </c>
      <c r="F16" s="29" t="s">
        <v>21</v>
      </c>
      <c r="G16" s="33" t="s">
        <v>102</v>
      </c>
      <c r="H16" s="45">
        <v>1247.45891871514</v>
      </c>
      <c r="I16" s="45">
        <v>1357.5373857372299</v>
      </c>
      <c r="J16" s="34">
        <f t="shared" si="0"/>
        <v>4.3188457573551498</v>
      </c>
      <c r="K16" s="64"/>
      <c r="L16" s="62" t="s">
        <v>45</v>
      </c>
      <c r="N16" s="38" t="s">
        <v>90</v>
      </c>
      <c r="O16" s="45">
        <v>4502.1904804669202</v>
      </c>
      <c r="P16" s="45">
        <v>3627.5336879814199</v>
      </c>
      <c r="Q16" s="34">
        <f t="shared" si="1"/>
        <v>-10.237736708322698</v>
      </c>
      <c r="R16" s="63"/>
    </row>
    <row r="17" spans="2:20" ht="20.25" customHeight="1">
      <c r="B17" s="27" t="s">
        <v>45</v>
      </c>
      <c r="F17" s="29" t="s">
        <v>107</v>
      </c>
      <c r="G17" s="33" t="s">
        <v>105</v>
      </c>
      <c r="H17" s="45">
        <v>81.546886180000001</v>
      </c>
      <c r="I17" s="45">
        <v>78.722999999999999</v>
      </c>
      <c r="J17" s="34">
        <f t="shared" si="0"/>
        <v>-1.7467043023065232</v>
      </c>
      <c r="L17" s="62" t="s">
        <v>45</v>
      </c>
      <c r="N17" s="38" t="s">
        <v>90</v>
      </c>
      <c r="O17" s="45">
        <v>96026.0158470202</v>
      </c>
      <c r="P17" s="45">
        <v>60698.665802413503</v>
      </c>
      <c r="Q17" s="34">
        <f t="shared" si="1"/>
        <v>-20.494876333072256</v>
      </c>
      <c r="R17" s="63"/>
    </row>
    <row r="18" spans="2:20" ht="20.25" customHeight="1">
      <c r="B18" s="27" t="s">
        <v>45</v>
      </c>
      <c r="F18" s="29" t="s">
        <v>108</v>
      </c>
      <c r="G18" s="38" t="s">
        <v>105</v>
      </c>
      <c r="H18" s="45">
        <v>156.50065495000001</v>
      </c>
      <c r="I18" s="45">
        <v>172.421790875727</v>
      </c>
      <c r="J18" s="34">
        <f t="shared" si="0"/>
        <v>4.9634256386895448</v>
      </c>
      <c r="K18" s="61"/>
      <c r="L18" s="62" t="s">
        <v>45</v>
      </c>
      <c r="N18" s="38" t="s">
        <v>90</v>
      </c>
      <c r="O18" s="45">
        <v>64611.617973567802</v>
      </c>
      <c r="P18" s="45">
        <v>39718.7624665857</v>
      </c>
      <c r="Q18" s="34">
        <f t="shared" si="1"/>
        <v>-21.595219017752676</v>
      </c>
      <c r="R18" s="63"/>
    </row>
    <row r="19" spans="2:20" ht="20.25" customHeight="1">
      <c r="B19" s="27" t="s">
        <v>45</v>
      </c>
      <c r="F19" s="29" t="s">
        <v>13</v>
      </c>
      <c r="G19" s="33" t="s">
        <v>105</v>
      </c>
      <c r="H19" s="45">
        <v>181.66073494</v>
      </c>
      <c r="I19" s="45">
        <v>202.96807167975399</v>
      </c>
      <c r="J19" s="34">
        <f t="shared" si="0"/>
        <v>5.7020303460078026</v>
      </c>
      <c r="K19" s="64"/>
      <c r="L19" s="62" t="s">
        <v>45</v>
      </c>
      <c r="N19" s="38" t="s">
        <v>90</v>
      </c>
      <c r="O19" s="45">
        <v>68184.782986510399</v>
      </c>
      <c r="P19" s="45">
        <v>27564.038640284401</v>
      </c>
      <c r="Q19" s="34">
        <f t="shared" si="1"/>
        <v>-36.418950293326702</v>
      </c>
      <c r="R19" s="63"/>
      <c r="T19" s="12"/>
    </row>
    <row r="20" spans="2:20" ht="20.25" customHeight="1">
      <c r="B20" s="27" t="s">
        <v>45</v>
      </c>
      <c r="F20" s="29" t="s">
        <v>14</v>
      </c>
      <c r="G20" s="33" t="s">
        <v>109</v>
      </c>
      <c r="H20" s="45">
        <v>282.08088221071802</v>
      </c>
      <c r="I20" s="45">
        <v>273.91410720682001</v>
      </c>
      <c r="J20" s="34">
        <f t="shared" si="0"/>
        <v>-1.4582266839859415</v>
      </c>
      <c r="K20" s="61"/>
      <c r="L20" s="62" t="s">
        <v>45</v>
      </c>
      <c r="N20" s="38" t="s">
        <v>90</v>
      </c>
      <c r="O20" s="45">
        <v>13810.9836134827</v>
      </c>
      <c r="P20" s="45">
        <v>11524.4331046143</v>
      </c>
      <c r="Q20" s="34">
        <f t="shared" si="1"/>
        <v>-8.6523286613565897</v>
      </c>
      <c r="R20" s="63"/>
    </row>
    <row r="21" spans="2:20" ht="20.25" customHeight="1">
      <c r="B21" s="27" t="s">
        <v>45</v>
      </c>
      <c r="F21" s="29" t="s">
        <v>16</v>
      </c>
      <c r="G21" s="33" t="s">
        <v>103</v>
      </c>
      <c r="H21" s="45">
        <v>5485.2623000000003</v>
      </c>
      <c r="I21" s="45">
        <v>6060</v>
      </c>
      <c r="J21" s="34">
        <f t="shared" si="0"/>
        <v>5.108445249194582</v>
      </c>
      <c r="K21" s="61"/>
      <c r="L21" s="62" t="s">
        <v>45</v>
      </c>
      <c r="N21" s="38" t="s">
        <v>90</v>
      </c>
      <c r="O21" s="45">
        <v>844.61927761062896</v>
      </c>
      <c r="P21" s="45">
        <v>925.16825728162996</v>
      </c>
      <c r="Q21" s="34">
        <f t="shared" si="1"/>
        <v>4.6597919381351272</v>
      </c>
      <c r="R21" s="63"/>
    </row>
    <row r="22" spans="2:20" ht="21" customHeight="1">
      <c r="B22" t="s">
        <v>45</v>
      </c>
      <c r="G22" s="38" t="s">
        <v>46</v>
      </c>
      <c r="L22" t="s">
        <v>45</v>
      </c>
      <c r="P22" s="27"/>
    </row>
    <row r="23" spans="2:20" ht="20.25" customHeight="1">
      <c r="B23" t="s">
        <v>45</v>
      </c>
      <c r="G23" s="38" t="s">
        <v>46</v>
      </c>
      <c r="L23" t="s">
        <v>45</v>
      </c>
      <c r="Q23" s="27"/>
      <c r="R23" s="27" t="s">
        <v>45</v>
      </c>
    </row>
    <row r="24" spans="2:20" ht="18" customHeight="1">
      <c r="B24" t="s">
        <v>45</v>
      </c>
      <c r="F24" s="23" t="s">
        <v>110</v>
      </c>
      <c r="L24" t="s">
        <v>45</v>
      </c>
      <c r="N24" s="38" t="s">
        <v>46</v>
      </c>
    </row>
    <row r="25" spans="2:20" ht="18" customHeight="1">
      <c r="B25" t="s">
        <v>45</v>
      </c>
      <c r="F25" s="49" t="s">
        <v>94</v>
      </c>
      <c r="L25" t="s">
        <v>45</v>
      </c>
      <c r="N25" s="38" t="s">
        <v>46</v>
      </c>
    </row>
    <row r="26" spans="2:20" ht="18" customHeight="1">
      <c r="B26" t="s">
        <v>45</v>
      </c>
      <c r="F26" s="49" t="s">
        <v>111</v>
      </c>
      <c r="L26" t="s">
        <v>45</v>
      </c>
    </row>
    <row r="27" spans="2:20" ht="18" customHeight="1">
      <c r="B27" t="s">
        <v>45</v>
      </c>
      <c r="F27" s="40" t="s">
        <v>112</v>
      </c>
      <c r="L27" t="s">
        <v>45</v>
      </c>
    </row>
    <row r="28" spans="2:20" ht="18" customHeight="1">
      <c r="B28" t="s">
        <v>45</v>
      </c>
      <c r="F28" s="49" t="s">
        <v>96</v>
      </c>
      <c r="L28" t="s">
        <v>45</v>
      </c>
    </row>
    <row r="29" spans="2:20" ht="18" customHeight="1">
      <c r="B29" t="s">
        <v>45</v>
      </c>
      <c r="F29" s="40" t="s">
        <v>113</v>
      </c>
      <c r="L29" t="s">
        <v>45</v>
      </c>
      <c r="N29" s="38" t="s">
        <v>46</v>
      </c>
    </row>
    <row r="30" spans="2:20" ht="18" customHeight="1">
      <c r="B30" t="s">
        <v>45</v>
      </c>
      <c r="F30" s="40" t="s">
        <v>97</v>
      </c>
      <c r="L30" t="s">
        <v>45</v>
      </c>
    </row>
    <row r="31" spans="2:20">
      <c r="B31" t="s">
        <v>45</v>
      </c>
      <c r="L31" t="s">
        <v>45</v>
      </c>
    </row>
    <row r="32" spans="2:20">
      <c r="B32" t="s">
        <v>45</v>
      </c>
      <c r="L32" t="s">
        <v>45</v>
      </c>
    </row>
    <row r="33" spans="7:18" ht="18" customHeight="1">
      <c r="G33" s="38" t="s">
        <v>46</v>
      </c>
      <c r="N33" s="38" t="s">
        <v>46</v>
      </c>
      <c r="R33" s="27" t="s">
        <v>45</v>
      </c>
    </row>
  </sheetData>
  <mergeCells count="2">
    <mergeCell ref="G7:J7"/>
    <mergeCell ref="N7:Q7"/>
  </mergeCells>
  <hyperlinks>
    <hyperlink ref="H1" location="Contents!A1" display="Back to Table of Contents" xr:uid="{00000000-0004-0000-0500-000000000000}"/>
  </hyperlinks>
  <pageMargins left="0" right="0" top="0" bottom="0" header="0" footer="0"/>
  <pageSetup paperSize="9" scale="71"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7"/>
  <sheetViews>
    <sheetView zoomScale="80" zoomScaleNormal="80" workbookViewId="0">
      <selection activeCell="I34" sqref="I34"/>
    </sheetView>
  </sheetViews>
  <sheetFormatPr defaultColWidth="11.42578125" defaultRowHeight="15"/>
  <cols>
    <col min="1" max="1" width="16.7109375" customWidth="1"/>
    <col min="4" max="4" width="13.28515625" customWidth="1"/>
    <col min="6" max="6" width="37.85546875" customWidth="1"/>
    <col min="7" max="8" width="13.28515625" customWidth="1"/>
    <col min="9" max="18" width="14.42578125" customWidth="1"/>
  </cols>
  <sheetData>
    <row r="1" spans="1:21" ht="57" customHeight="1">
      <c r="A1" s="11" t="s">
        <v>43</v>
      </c>
      <c r="H1" s="128" t="str">
        <f>HYPERLINK("#'Contents'!A1", "Back to Table of Contents")</f>
        <v>Back to Table of Contents</v>
      </c>
    </row>
    <row r="2" spans="1:21" ht="13.9" customHeight="1">
      <c r="A2" s="124" t="s">
        <v>44</v>
      </c>
      <c r="B2" s="126"/>
      <c r="C2" s="126"/>
      <c r="D2" s="126"/>
      <c r="E2" s="126"/>
      <c r="F2" s="126"/>
      <c r="G2" s="126"/>
      <c r="H2" s="126"/>
      <c r="I2" s="126"/>
      <c r="J2" s="126"/>
      <c r="K2" s="126"/>
      <c r="L2" s="126"/>
      <c r="M2" s="126"/>
      <c r="N2" s="126"/>
      <c r="O2" s="126"/>
      <c r="P2" s="126"/>
      <c r="Q2" s="126"/>
      <c r="R2" s="126"/>
      <c r="S2" s="126"/>
      <c r="T2" s="126"/>
      <c r="U2" s="126"/>
    </row>
    <row r="3" spans="1:21" ht="20.100000000000001" customHeight="1">
      <c r="A3" s="123">
        <f>YEAR(A2)</f>
        <v>2023</v>
      </c>
      <c r="B3" s="123" t="s">
        <v>45</v>
      </c>
      <c r="C3" s="126"/>
      <c r="D3" s="126"/>
      <c r="E3" s="126"/>
      <c r="F3" s="125"/>
      <c r="G3" s="126"/>
      <c r="H3" s="127">
        <f>$A$3 - 1</f>
        <v>2022</v>
      </c>
      <c r="I3" s="127">
        <f>IF(H4=12,H3+1,H3)</f>
        <v>2023</v>
      </c>
      <c r="J3" s="127">
        <f>IF(I4=12,I3+1,I3)</f>
        <v>2023</v>
      </c>
      <c r="K3" s="127">
        <f>IF(J4=12,J3+1,J3)</f>
        <v>2023</v>
      </c>
      <c r="L3" s="127">
        <f t="shared" ref="L3:R3" si="0">IF(K4=12,K3+1,K3)</f>
        <v>2023</v>
      </c>
      <c r="M3" s="127">
        <f t="shared" si="0"/>
        <v>2024</v>
      </c>
      <c r="N3" s="127">
        <f t="shared" si="0"/>
        <v>2024</v>
      </c>
      <c r="O3" s="127">
        <f t="shared" si="0"/>
        <v>2024</v>
      </c>
      <c r="P3" s="127">
        <f t="shared" si="0"/>
        <v>2024</v>
      </c>
      <c r="Q3" s="127">
        <f t="shared" si="0"/>
        <v>2025</v>
      </c>
      <c r="R3" s="127">
        <f t="shared" si="0"/>
        <v>2025</v>
      </c>
      <c r="S3" s="127" t="e">
        <f>IF(#REF!=12,#REF!+1,#REF!)</f>
        <v>#REF!</v>
      </c>
      <c r="T3" s="127" t="e">
        <f t="shared" ref="T3" si="1">IF(S4=12,S3+1,S3)</f>
        <v>#REF!</v>
      </c>
      <c r="U3" s="126"/>
    </row>
    <row r="4" spans="1:21" ht="20.100000000000001" customHeight="1">
      <c r="A4" s="123">
        <f>MONTH(A2)</f>
        <v>9</v>
      </c>
      <c r="B4" s="123" t="s">
        <v>45</v>
      </c>
      <c r="C4" s="126"/>
      <c r="D4" s="126"/>
      <c r="E4" s="126"/>
      <c r="F4" s="125"/>
      <c r="G4" s="133"/>
      <c r="H4" s="127">
        <f>A4 + 3</f>
        <v>12</v>
      </c>
      <c r="I4" s="127">
        <f>IF(H4=12,3,H4+3)</f>
        <v>3</v>
      </c>
      <c r="J4" s="127">
        <f>IF(I4=12,3,I4+3)</f>
        <v>6</v>
      </c>
      <c r="K4" s="127">
        <f>IF(J4=12,3,J4+3)</f>
        <v>9</v>
      </c>
      <c r="L4" s="127">
        <f t="shared" ref="L4:R4" si="2">IF(K4=12,3,K4+3)</f>
        <v>12</v>
      </c>
      <c r="M4" s="127">
        <f t="shared" si="2"/>
        <v>3</v>
      </c>
      <c r="N4" s="127">
        <f t="shared" si="2"/>
        <v>6</v>
      </c>
      <c r="O4" s="127">
        <f t="shared" si="2"/>
        <v>9</v>
      </c>
      <c r="P4" s="127">
        <f t="shared" si="2"/>
        <v>12</v>
      </c>
      <c r="Q4" s="127">
        <f t="shared" si="2"/>
        <v>3</v>
      </c>
      <c r="R4" s="127">
        <f t="shared" si="2"/>
        <v>6</v>
      </c>
      <c r="S4" s="127" t="e">
        <f>IF(#REF!=12,3,#REF!+3)</f>
        <v>#REF!</v>
      </c>
      <c r="T4" s="127" t="e">
        <f t="shared" ref="T4" si="3">IF(S4=12,3,S4+3)</f>
        <v>#REF!</v>
      </c>
      <c r="U4" s="126"/>
    </row>
    <row r="5" spans="1:21" ht="20.100000000000001" customHeight="1">
      <c r="B5" t="s">
        <v>45</v>
      </c>
      <c r="F5" s="27"/>
      <c r="I5" s="41"/>
      <c r="J5" s="41"/>
      <c r="K5" s="41"/>
      <c r="L5" s="41"/>
      <c r="M5" s="41"/>
      <c r="N5" s="41"/>
      <c r="O5" s="41"/>
      <c r="P5" s="41"/>
      <c r="Q5" s="41"/>
      <c r="R5" s="41"/>
    </row>
    <row r="6" spans="1:21" ht="20.100000000000001" customHeight="1">
      <c r="B6" t="s">
        <v>45</v>
      </c>
      <c r="F6" s="16" t="s">
        <v>7</v>
      </c>
      <c r="G6" s="48"/>
      <c r="H6" s="48"/>
      <c r="I6" s="57"/>
      <c r="J6" s="57"/>
      <c r="K6" s="57"/>
      <c r="L6" s="57"/>
      <c r="M6" s="57"/>
      <c r="N6" s="57"/>
      <c r="O6" s="57"/>
      <c r="P6" s="57"/>
      <c r="Q6" s="57"/>
      <c r="R6" s="57"/>
    </row>
    <row r="7" spans="1:21" ht="20.100000000000001" customHeight="1">
      <c r="A7" s="27"/>
      <c r="B7" t="s">
        <v>45</v>
      </c>
      <c r="D7" s="27" t="s">
        <v>45</v>
      </c>
      <c r="G7" s="151"/>
      <c r="H7" s="151"/>
      <c r="I7" s="151"/>
      <c r="J7" s="151"/>
      <c r="K7" s="151"/>
      <c r="L7" s="151"/>
      <c r="M7" s="151"/>
      <c r="N7" s="151"/>
      <c r="O7" s="151"/>
      <c r="P7" s="151"/>
    </row>
    <row r="8" spans="1:21" ht="20.100000000000001" customHeight="1">
      <c r="B8" t="s">
        <v>45</v>
      </c>
      <c r="D8" s="27" t="s">
        <v>45</v>
      </c>
      <c r="F8" s="60"/>
      <c r="G8" s="54" t="s">
        <v>87</v>
      </c>
      <c r="H8" s="135" t="str">
        <f>IF(H4=3,"Mar",IF(H4=6,"Jun",IF(H4=9,"Sep","Dec")))&amp;"–"&amp;RIGHT(H3,2)&amp;""</f>
        <v>Dec–22</v>
      </c>
      <c r="I8" s="65" t="str">
        <f>IF(I4=3,"Mar",IF(I4=6,"Jun",IF(I4=9,"Sep","Dec")))&amp;"–"&amp;RIGHT(I3,2)&amp;""</f>
        <v>Mar–23</v>
      </c>
      <c r="J8" s="65" t="str">
        <f>IF(J4=3,"Mar",IF(J4=6,"Jun",IF(J4=9,"Sep","Dec")))&amp;"–"&amp;RIGHT(J3,2)&amp;""</f>
        <v>Jun–23</v>
      </c>
      <c r="K8" s="65" t="str">
        <f>IF(K4=3,"Mar",IF(K4=6,"Jun",IF(K4=9,"Sep","Dec")))&amp;"–"&amp;RIGHT(K3,2)&amp;" s"</f>
        <v>Sep–23 s</v>
      </c>
      <c r="L8" s="65" t="str">
        <f t="shared" ref="L8:R8" si="4">IF(L4=3,"Mar",IF(L4=6,"Jun",IF(L4=9,"Sep","Dec")))&amp;"–"&amp;RIGHT(L3,2)&amp;" f"</f>
        <v>Dec–23 f</v>
      </c>
      <c r="M8" s="65" t="str">
        <f t="shared" si="4"/>
        <v>Mar–24 f</v>
      </c>
      <c r="N8" s="65" t="str">
        <f t="shared" si="4"/>
        <v>Jun–24 f</v>
      </c>
      <c r="O8" s="65" t="str">
        <f t="shared" si="4"/>
        <v>Sep–24 f</v>
      </c>
      <c r="P8" s="65" t="str">
        <f t="shared" si="4"/>
        <v>Dec–24 f</v>
      </c>
      <c r="Q8" s="65" t="str">
        <f t="shared" si="4"/>
        <v>Mar–25 f</v>
      </c>
      <c r="R8" s="65" t="str">
        <f t="shared" si="4"/>
        <v>Jun–25 f</v>
      </c>
      <c r="S8" s="65"/>
      <c r="T8" s="65"/>
    </row>
    <row r="9" spans="1:21" ht="20.100000000000001" customHeight="1">
      <c r="B9" s="66" t="s">
        <v>45</v>
      </c>
      <c r="F9" s="27" t="s">
        <v>114</v>
      </c>
      <c r="G9" s="33" t="s">
        <v>115</v>
      </c>
      <c r="H9" s="45">
        <v>329</v>
      </c>
      <c r="I9" s="45">
        <v>355</v>
      </c>
      <c r="J9" s="45">
        <v>347.9</v>
      </c>
      <c r="K9" s="45">
        <v>340.94200000000001</v>
      </c>
      <c r="L9" s="45">
        <v>334.12315999999998</v>
      </c>
      <c r="M9" s="45">
        <v>339.13500740000001</v>
      </c>
      <c r="N9" s="45">
        <v>344.22203251100001</v>
      </c>
      <c r="O9" s="45">
        <v>346.975808771088</v>
      </c>
      <c r="P9" s="45">
        <v>349.75161524125701</v>
      </c>
      <c r="Q9" s="45">
        <v>350.80087008698001</v>
      </c>
      <c r="R9" s="45">
        <v>351.85327269724098</v>
      </c>
    </row>
    <row r="10" spans="1:21" ht="20.100000000000001" customHeight="1">
      <c r="B10" s="66" t="s">
        <v>45</v>
      </c>
      <c r="F10" s="29" t="s">
        <v>116</v>
      </c>
      <c r="G10" s="33" t="s">
        <v>115</v>
      </c>
      <c r="H10" s="45">
        <v>2323.5317460317501</v>
      </c>
      <c r="I10" s="45">
        <v>2395.1171875</v>
      </c>
      <c r="J10" s="45">
        <v>2257.8916666666701</v>
      </c>
      <c r="K10" s="45">
        <v>2165</v>
      </c>
      <c r="L10" s="45">
        <v>2381.5</v>
      </c>
      <c r="M10" s="45">
        <v>2393.4074999999998</v>
      </c>
      <c r="N10" s="45">
        <v>2405.3745374999999</v>
      </c>
      <c r="O10" s="45">
        <v>2422.2121592624999</v>
      </c>
      <c r="P10" s="45">
        <v>2439.1676443773399</v>
      </c>
      <c r="Q10" s="45">
        <v>2463.5593208211098</v>
      </c>
      <c r="R10" s="45">
        <v>2488.19491402932</v>
      </c>
    </row>
    <row r="11" spans="1:21" ht="20.100000000000001" customHeight="1">
      <c r="B11" s="66" t="s">
        <v>45</v>
      </c>
      <c r="F11" s="29" t="s">
        <v>117</v>
      </c>
      <c r="G11" s="33" t="s">
        <v>115</v>
      </c>
      <c r="H11" s="45">
        <v>8006.1312770562799</v>
      </c>
      <c r="I11" s="45">
        <v>8930.2343685300202</v>
      </c>
      <c r="J11" s="45">
        <v>8478.1674242424197</v>
      </c>
      <c r="K11" s="45">
        <v>8374.6680412842306</v>
      </c>
      <c r="L11" s="45">
        <v>8313.8342098069606</v>
      </c>
      <c r="M11" s="45">
        <v>8323.9625969380904</v>
      </c>
      <c r="N11" s="45">
        <v>8123.7645013046404</v>
      </c>
      <c r="O11" s="45">
        <v>8222.6869781027508</v>
      </c>
      <c r="P11" s="45">
        <v>8445.5814580965907</v>
      </c>
      <c r="Q11" s="45">
        <v>8886.7073700794699</v>
      </c>
      <c r="R11" s="45">
        <v>9041.7196871098295</v>
      </c>
    </row>
    <row r="12" spans="1:21" ht="20.100000000000001" customHeight="1">
      <c r="B12" s="66" t="s">
        <v>45</v>
      </c>
      <c r="F12" s="29" t="s">
        <v>118</v>
      </c>
      <c r="G12" s="33" t="s">
        <v>119</v>
      </c>
      <c r="H12" s="45">
        <v>1729.2115440115399</v>
      </c>
      <c r="I12" s="45">
        <v>1888.6330020703899</v>
      </c>
      <c r="J12" s="45">
        <v>1977.8447222222201</v>
      </c>
      <c r="K12" s="45">
        <v>1931</v>
      </c>
      <c r="L12" s="45">
        <v>1915</v>
      </c>
      <c r="M12" s="45">
        <v>1910</v>
      </c>
      <c r="N12" s="45">
        <v>1900</v>
      </c>
      <c r="O12" s="45">
        <v>1880</v>
      </c>
      <c r="P12" s="45">
        <v>1860</v>
      </c>
      <c r="Q12" s="45">
        <v>1840</v>
      </c>
      <c r="R12" s="45">
        <v>1825</v>
      </c>
    </row>
    <row r="13" spans="1:21" ht="20.100000000000001" customHeight="1">
      <c r="B13" s="66" t="s">
        <v>45</v>
      </c>
      <c r="F13" s="29" t="s">
        <v>120</v>
      </c>
      <c r="G13" s="33" t="s">
        <v>115</v>
      </c>
      <c r="H13" s="45">
        <v>85.788820241935497</v>
      </c>
      <c r="I13" s="45">
        <v>109.104884344262</v>
      </c>
      <c r="J13" s="45">
        <v>97.808472822580597</v>
      </c>
      <c r="K13" s="45">
        <v>103.676981191935</v>
      </c>
      <c r="L13" s="45">
        <v>90.613681561751605</v>
      </c>
      <c r="M13" s="45">
        <v>88.158050791428096</v>
      </c>
      <c r="N13" s="45">
        <v>85.381072191498106</v>
      </c>
      <c r="O13" s="45">
        <v>83.263621601148998</v>
      </c>
      <c r="P13" s="45">
        <v>81.182031061120298</v>
      </c>
      <c r="Q13" s="45">
        <v>78.746570129286695</v>
      </c>
      <c r="R13" s="45">
        <v>77.171638726700905</v>
      </c>
    </row>
    <row r="14" spans="1:21" ht="20.100000000000001" customHeight="1">
      <c r="B14" s="66" t="s">
        <v>45</v>
      </c>
      <c r="F14" s="29" t="s">
        <v>121</v>
      </c>
      <c r="G14" s="33" t="s">
        <v>115</v>
      </c>
      <c r="H14" s="45">
        <v>5970.94696969697</v>
      </c>
      <c r="I14" s="45">
        <v>5663.4151138716397</v>
      </c>
      <c r="J14" s="45">
        <v>4166.7301587301599</v>
      </c>
      <c r="K14" s="45">
        <v>3767.0238095238101</v>
      </c>
      <c r="L14" s="45">
        <v>3177.5</v>
      </c>
      <c r="M14" s="45">
        <v>2866.6666666666702</v>
      </c>
      <c r="N14" s="45">
        <v>2666.6666666666702</v>
      </c>
      <c r="O14" s="45">
        <v>2466.6666666666702</v>
      </c>
      <c r="P14" s="45">
        <v>2266.6666666666702</v>
      </c>
      <c r="Q14" s="45">
        <v>2166.6666666666702</v>
      </c>
      <c r="R14" s="45">
        <v>2116.6666666666702</v>
      </c>
    </row>
    <row r="15" spans="1:21" ht="20.100000000000001" customHeight="1">
      <c r="B15" s="66" t="s">
        <v>45</v>
      </c>
      <c r="F15" s="29" t="s">
        <v>122</v>
      </c>
      <c r="G15" s="33" t="s">
        <v>115</v>
      </c>
      <c r="H15" s="45">
        <v>77984.280303030304</v>
      </c>
      <c r="I15" s="45">
        <v>72548.561076604499</v>
      </c>
      <c r="J15" s="45">
        <v>62036.9047619048</v>
      </c>
      <c r="K15" s="45">
        <v>52110.119047619002</v>
      </c>
      <c r="L15" s="45">
        <v>46205.357142857101</v>
      </c>
      <c r="M15" s="45">
        <v>44166.666666666701</v>
      </c>
      <c r="N15" s="45">
        <v>42916.666666666701</v>
      </c>
      <c r="O15" s="45">
        <v>41666.666666666701</v>
      </c>
      <c r="P15" s="45">
        <v>40416.666666666701</v>
      </c>
      <c r="Q15" s="45">
        <v>39166.666666666701</v>
      </c>
      <c r="R15" s="45">
        <v>37916.666666666701</v>
      </c>
    </row>
    <row r="16" spans="1:21" ht="20.100000000000001" customHeight="1">
      <c r="B16" s="66" t="s">
        <v>45</v>
      </c>
      <c r="F16" s="27" t="s">
        <v>123</v>
      </c>
      <c r="G16" s="33" t="s">
        <v>115</v>
      </c>
      <c r="H16" s="45">
        <v>25291.746031745999</v>
      </c>
      <c r="I16" s="45">
        <v>25982.96875</v>
      </c>
      <c r="J16" s="45">
        <v>22307.583333333299</v>
      </c>
      <c r="K16" s="45">
        <v>20704.523809523798</v>
      </c>
      <c r="L16" s="45">
        <v>19500</v>
      </c>
      <c r="M16" s="45">
        <v>19500</v>
      </c>
      <c r="N16" s="45">
        <v>20300</v>
      </c>
      <c r="O16" s="45">
        <v>20500</v>
      </c>
      <c r="P16" s="45">
        <v>20500</v>
      </c>
      <c r="Q16" s="45">
        <v>20700</v>
      </c>
      <c r="R16" s="45">
        <v>21800</v>
      </c>
    </row>
    <row r="17" spans="2:21" ht="20.100000000000001" customHeight="1">
      <c r="B17" s="66" t="s">
        <v>45</v>
      </c>
      <c r="F17" s="29" t="s">
        <v>124</v>
      </c>
      <c r="G17" s="33" t="s">
        <v>115</v>
      </c>
      <c r="H17" s="45">
        <v>3000.6507936507901</v>
      </c>
      <c r="I17" s="45">
        <v>3124.15625</v>
      </c>
      <c r="J17" s="45">
        <v>2526.0500000000002</v>
      </c>
      <c r="K17" s="45">
        <v>2398.5357142857101</v>
      </c>
      <c r="L17" s="45">
        <v>2478.8771211837902</v>
      </c>
      <c r="M17" s="45">
        <v>2477.4625018408901</v>
      </c>
      <c r="N17" s="45">
        <v>2521.1400081689399</v>
      </c>
      <c r="O17" s="45">
        <v>2556.6842910936398</v>
      </c>
      <c r="P17" s="45">
        <v>2589.4872582507601</v>
      </c>
      <c r="Q17" s="45">
        <v>2603.4140759072202</v>
      </c>
      <c r="R17" s="45">
        <v>2619.5231717705901</v>
      </c>
    </row>
    <row r="18" spans="2:21" ht="20.100000000000001" customHeight="1">
      <c r="B18" s="66" t="s">
        <v>45</v>
      </c>
      <c r="F18" s="29" t="s">
        <v>125</v>
      </c>
      <c r="G18" s="33" t="s">
        <v>126</v>
      </c>
      <c r="H18" s="67">
        <v>17.023238900411101</v>
      </c>
      <c r="I18" s="67">
        <v>15.047653070826</v>
      </c>
      <c r="J18" s="46">
        <v>11.403420155158701</v>
      </c>
      <c r="K18" s="46">
        <v>10.8890484953094</v>
      </c>
      <c r="L18" s="46">
        <v>12.052802152724601</v>
      </c>
      <c r="M18" s="46">
        <v>12.649817060379799</v>
      </c>
      <c r="N18" s="46">
        <v>12.0142666293868</v>
      </c>
      <c r="O18" s="46">
        <v>11.8560071827208</v>
      </c>
      <c r="P18" s="46">
        <v>11.720450672667599</v>
      </c>
      <c r="Q18" s="46">
        <v>11.4114257315207</v>
      </c>
      <c r="R18" s="46">
        <v>11.041862244512799</v>
      </c>
    </row>
    <row r="19" spans="2:21" ht="20.100000000000001" customHeight="1">
      <c r="B19" s="66" t="s">
        <v>45</v>
      </c>
      <c r="F19" s="29" t="s">
        <v>127</v>
      </c>
      <c r="G19" s="33" t="s">
        <v>115</v>
      </c>
      <c r="H19" s="45">
        <v>275.51538461538502</v>
      </c>
      <c r="I19" s="45">
        <v>340.34</v>
      </c>
      <c r="J19" s="45">
        <v>242.880769230769</v>
      </c>
      <c r="K19" s="45">
        <v>232.550571428571</v>
      </c>
      <c r="L19" s="45">
        <v>238.745571428571</v>
      </c>
      <c r="M19" s="45">
        <v>237.12107142857101</v>
      </c>
      <c r="N19" s="45">
        <v>219.65902142857101</v>
      </c>
      <c r="O19" s="45">
        <v>218.34317642857101</v>
      </c>
      <c r="P19" s="45">
        <v>217.15891592857099</v>
      </c>
      <c r="Q19" s="45">
        <v>215.027247028571</v>
      </c>
      <c r="R19" s="45">
        <v>203.321911908571</v>
      </c>
    </row>
    <row r="20" spans="2:21" ht="20.100000000000001" customHeight="1">
      <c r="B20" s="66" t="s">
        <v>45</v>
      </c>
      <c r="F20" s="29" t="s">
        <v>128</v>
      </c>
      <c r="G20" s="33" t="s">
        <v>115</v>
      </c>
      <c r="H20" s="45">
        <v>381.36846153846199</v>
      </c>
      <c r="I20" s="45">
        <v>248.429230769231</v>
      </c>
      <c r="J20" s="45">
        <v>159.83076923076899</v>
      </c>
      <c r="K20" s="45">
        <v>143.99017170329699</v>
      </c>
      <c r="L20" s="45">
        <v>151.20387087912101</v>
      </c>
      <c r="M20" s="45">
        <v>149.58387087912101</v>
      </c>
      <c r="N20" s="45">
        <v>131.53820013736299</v>
      </c>
      <c r="O20" s="45">
        <v>126.99709646978</v>
      </c>
      <c r="P20" s="45">
        <v>133.00408986813201</v>
      </c>
      <c r="Q20" s="45">
        <v>126.228704586813</v>
      </c>
      <c r="R20" s="45">
        <v>111.528093386813</v>
      </c>
    </row>
    <row r="21" spans="2:21" ht="20.100000000000001" customHeight="1">
      <c r="B21" s="66" t="s">
        <v>45</v>
      </c>
      <c r="F21" s="27" t="s">
        <v>129</v>
      </c>
      <c r="G21" s="33" t="s">
        <v>130</v>
      </c>
      <c r="H21" s="45">
        <v>93</v>
      </c>
      <c r="I21" s="45">
        <v>77</v>
      </c>
      <c r="J21" s="45">
        <v>74.764283479332093</v>
      </c>
      <c r="K21" s="45">
        <v>80.770878318488201</v>
      </c>
      <c r="L21" s="45">
        <v>83.225481195792398</v>
      </c>
      <c r="M21" s="45">
        <v>81.978764621218005</v>
      </c>
      <c r="N21" s="45">
        <v>80.542773243646494</v>
      </c>
      <c r="O21" s="45">
        <v>79.0048113821002</v>
      </c>
      <c r="P21" s="45">
        <v>77.244988492382802</v>
      </c>
      <c r="Q21" s="45">
        <v>75.680596237321396</v>
      </c>
      <c r="R21" s="45">
        <v>73.753700379253402</v>
      </c>
    </row>
    <row r="22" spans="2:21" ht="20.100000000000001" customHeight="1">
      <c r="B22" s="66" t="s">
        <v>45</v>
      </c>
      <c r="F22" s="29" t="s">
        <v>131</v>
      </c>
      <c r="G22" s="33" t="s">
        <v>130</v>
      </c>
      <c r="H22" s="45">
        <v>95</v>
      </c>
      <c r="I22" s="45">
        <v>85.323111111111103</v>
      </c>
      <c r="J22" s="45">
        <v>91.045860493827107</v>
      </c>
      <c r="K22" s="45">
        <v>93.062683333333297</v>
      </c>
      <c r="L22" s="45">
        <v>91.419718518518494</v>
      </c>
      <c r="M22" s="45">
        <v>89.2912259259259</v>
      </c>
      <c r="N22" s="45">
        <v>87.230261111111105</v>
      </c>
      <c r="O22" s="45">
        <v>85.158907407407398</v>
      </c>
      <c r="P22" s="45">
        <v>83.214801977593595</v>
      </c>
      <c r="Q22" s="45">
        <v>81.424390992224303</v>
      </c>
      <c r="R22" s="45">
        <v>79.8194522290772</v>
      </c>
    </row>
    <row r="23" spans="2:21" ht="20.100000000000001" customHeight="1">
      <c r="B23" s="66" t="s">
        <v>45</v>
      </c>
      <c r="F23" s="29" t="s">
        <v>132</v>
      </c>
      <c r="G23" s="33" t="s">
        <v>130</v>
      </c>
      <c r="H23" s="45">
        <v>100.498</v>
      </c>
      <c r="I23" s="45">
        <v>80.7</v>
      </c>
      <c r="J23" s="45">
        <v>88.005916666666707</v>
      </c>
      <c r="K23" s="45">
        <v>85.1</v>
      </c>
      <c r="L23" s="45">
        <v>86.309489843346697</v>
      </c>
      <c r="M23" s="45">
        <v>86.103762483127696</v>
      </c>
      <c r="N23" s="45">
        <v>84.571127132700994</v>
      </c>
      <c r="O23" s="45">
        <v>82.776447921580399</v>
      </c>
      <c r="P23" s="45">
        <v>80.903812274065601</v>
      </c>
      <c r="Q23" s="45">
        <v>79.022423822782102</v>
      </c>
      <c r="R23" s="45">
        <v>77.390881312002904</v>
      </c>
    </row>
    <row r="24" spans="2:21" ht="20.100000000000001" customHeight="1">
      <c r="B24" s="12" t="s">
        <v>45</v>
      </c>
      <c r="F24" s="29" t="s">
        <v>133</v>
      </c>
      <c r="G24" s="33" t="s">
        <v>134</v>
      </c>
      <c r="H24" s="45">
        <v>49.946666666666701</v>
      </c>
      <c r="I24" s="45">
        <v>50.68</v>
      </c>
      <c r="J24" s="45">
        <v>54.526666666666699</v>
      </c>
      <c r="K24" s="45">
        <v>58.143944258399998</v>
      </c>
      <c r="L24" s="45">
        <v>61.340572257655701</v>
      </c>
      <c r="M24" s="45">
        <v>62.454313786629001</v>
      </c>
      <c r="N24" s="45">
        <v>62.478674135576803</v>
      </c>
      <c r="O24" s="45">
        <v>62.503043986295602</v>
      </c>
      <c r="P24" s="45">
        <v>62.527423342492</v>
      </c>
      <c r="Q24" s="45">
        <v>63.037171393589297</v>
      </c>
      <c r="R24" s="45">
        <v>63.7966472689182</v>
      </c>
    </row>
    <row r="25" spans="2:21" ht="9.9499999999999993" customHeight="1">
      <c r="B25" t="s">
        <v>45</v>
      </c>
      <c r="G25" s="38" t="s">
        <v>46</v>
      </c>
      <c r="L25" s="51"/>
      <c r="M25" s="27"/>
      <c r="N25" s="27"/>
      <c r="O25" s="38" t="s">
        <v>46</v>
      </c>
    </row>
    <row r="26" spans="2:21" ht="9.9499999999999993" customHeight="1">
      <c r="B26" t="s">
        <v>45</v>
      </c>
      <c r="F26" s="68"/>
      <c r="G26" s="69" t="s">
        <v>46</v>
      </c>
      <c r="H26" s="69"/>
      <c r="I26" s="69"/>
      <c r="J26" s="69"/>
      <c r="K26" s="69"/>
      <c r="L26" s="70"/>
      <c r="M26" s="71"/>
      <c r="N26" s="71"/>
      <c r="O26" s="69" t="s">
        <v>46</v>
      </c>
      <c r="P26" s="69"/>
      <c r="Q26" s="69"/>
      <c r="R26" s="69"/>
    </row>
    <row r="27" spans="2:21" ht="13.9" customHeight="1">
      <c r="B27" t="s">
        <v>45</v>
      </c>
      <c r="F27" s="23" t="s">
        <v>68</v>
      </c>
      <c r="M27" s="38" t="s">
        <v>46</v>
      </c>
      <c r="U27" s="27" t="s">
        <v>45</v>
      </c>
    </row>
    <row r="28" spans="2:21" ht="13.9" customHeight="1">
      <c r="B28" t="s">
        <v>45</v>
      </c>
      <c r="F28" s="23" t="s">
        <v>135</v>
      </c>
    </row>
    <row r="29" spans="2:21" ht="13.9" customHeight="1">
      <c r="B29" t="s">
        <v>45</v>
      </c>
      <c r="F29" s="23" t="s">
        <v>136</v>
      </c>
      <c r="M29" s="38" t="s">
        <v>46</v>
      </c>
    </row>
    <row r="30" spans="2:21" ht="15" customHeight="1">
      <c r="B30" t="s">
        <v>45</v>
      </c>
      <c r="F30" s="23" t="s">
        <v>137</v>
      </c>
      <c r="M30" s="38" t="s">
        <v>46</v>
      </c>
    </row>
    <row r="31" spans="2:21" ht="15" customHeight="1">
      <c r="B31" t="s">
        <v>45</v>
      </c>
      <c r="F31" s="23" t="s">
        <v>138</v>
      </c>
    </row>
    <row r="32" spans="2:21" ht="15" customHeight="1">
      <c r="B32" t="s">
        <v>45</v>
      </c>
      <c r="F32" s="23" t="s">
        <v>139</v>
      </c>
      <c r="M32" s="38" t="s">
        <v>46</v>
      </c>
    </row>
    <row r="33" spans="2:21" ht="15" customHeight="1">
      <c r="B33" t="s">
        <v>45</v>
      </c>
      <c r="F33" s="72" t="s">
        <v>140</v>
      </c>
    </row>
    <row r="34" spans="2:21" ht="15" customHeight="1">
      <c r="B34" t="s">
        <v>45</v>
      </c>
      <c r="F34" s="49" t="s">
        <v>95</v>
      </c>
      <c r="M34" s="38" t="s">
        <v>46</v>
      </c>
    </row>
    <row r="35" spans="2:21" ht="15" customHeight="1">
      <c r="B35" t="s">
        <v>45</v>
      </c>
      <c r="F35" s="49" t="s">
        <v>96</v>
      </c>
    </row>
    <row r="36" spans="2:21" ht="18" customHeight="1">
      <c r="B36" t="s">
        <v>45</v>
      </c>
      <c r="F36" s="40" t="s">
        <v>141</v>
      </c>
    </row>
    <row r="37" spans="2:21" ht="18" customHeight="1">
      <c r="U37" s="27" t="s">
        <v>45</v>
      </c>
    </row>
  </sheetData>
  <mergeCells count="2">
    <mergeCell ref="G7:L7"/>
    <mergeCell ref="M7:P7"/>
  </mergeCells>
  <hyperlinks>
    <hyperlink ref="H1" location="Contents!A1" display="Back to Table of Contents" xr:uid="{00000000-0004-0000-0600-000000000000}"/>
  </hyperlink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3"/>
  <sheetViews>
    <sheetView zoomScale="80" zoomScaleNormal="80" workbookViewId="0">
      <selection activeCell="U2" sqref="U2"/>
    </sheetView>
  </sheetViews>
  <sheetFormatPr defaultColWidth="11.42578125" defaultRowHeight="15"/>
  <cols>
    <col min="1" max="1" width="16.7109375" customWidth="1"/>
    <col min="4" max="4" width="13.28515625" customWidth="1"/>
    <col min="6" max="6" width="32.140625" customWidth="1"/>
    <col min="7" max="7" width="13.28515625" customWidth="1"/>
    <col min="8" max="18" width="14.42578125" customWidth="1"/>
  </cols>
  <sheetData>
    <row r="1" spans="1:21" ht="65.25" customHeight="1">
      <c r="A1" s="11" t="s">
        <v>43</v>
      </c>
      <c r="H1" s="136" t="str">
        <f>HYPERLINK("#'Contents'!A1", "Back to Table of Contents")</f>
        <v>Back to Table of Contents</v>
      </c>
      <c r="K1" s="41"/>
    </row>
    <row r="2" spans="1:21" ht="13.9" customHeight="1">
      <c r="A2" s="124" t="s">
        <v>44</v>
      </c>
      <c r="B2" s="126"/>
      <c r="C2" s="126"/>
      <c r="D2" s="126"/>
      <c r="E2" s="126"/>
      <c r="F2" s="126"/>
      <c r="G2" s="126"/>
      <c r="H2" s="126"/>
      <c r="I2" s="126"/>
      <c r="J2" s="126"/>
      <c r="K2" s="126"/>
      <c r="L2" s="126"/>
      <c r="M2" s="126"/>
      <c r="N2" s="126"/>
      <c r="O2" s="126"/>
      <c r="P2" s="126"/>
      <c r="Q2" s="126"/>
      <c r="R2" s="126"/>
      <c r="S2" s="126"/>
      <c r="T2" s="126"/>
      <c r="U2" s="126"/>
    </row>
    <row r="3" spans="1:21" ht="20.100000000000001" customHeight="1">
      <c r="A3" s="123">
        <f>YEAR(A2)</f>
        <v>2023</v>
      </c>
      <c r="B3" s="123" t="s">
        <v>45</v>
      </c>
      <c r="C3" s="126"/>
      <c r="D3" s="126"/>
      <c r="E3" s="126"/>
      <c r="F3" s="125"/>
      <c r="G3" s="126"/>
      <c r="H3" s="127">
        <f>$A$3 - 1</f>
        <v>2022</v>
      </c>
      <c r="I3" s="127">
        <f>IF(H4=12,H3+1,H3)</f>
        <v>2023</v>
      </c>
      <c r="J3" s="127">
        <f t="shared" ref="J3:R3" si="0">IF(I4=12,I3+1,I3)</f>
        <v>2023</v>
      </c>
      <c r="K3" s="127">
        <f t="shared" si="0"/>
        <v>2023</v>
      </c>
      <c r="L3" s="127">
        <f t="shared" si="0"/>
        <v>2023</v>
      </c>
      <c r="M3" s="127">
        <f t="shared" si="0"/>
        <v>2024</v>
      </c>
      <c r="N3" s="127">
        <f t="shared" si="0"/>
        <v>2024</v>
      </c>
      <c r="O3" s="127">
        <f t="shared" si="0"/>
        <v>2024</v>
      </c>
      <c r="P3" s="127">
        <f t="shared" si="0"/>
        <v>2024</v>
      </c>
      <c r="Q3" s="127">
        <f t="shared" si="0"/>
        <v>2025</v>
      </c>
      <c r="R3" s="127">
        <f t="shared" si="0"/>
        <v>2025</v>
      </c>
      <c r="S3" s="127"/>
      <c r="T3" s="127"/>
      <c r="U3" s="126"/>
    </row>
    <row r="4" spans="1:21" ht="20.100000000000001" customHeight="1">
      <c r="A4" s="123">
        <f>MONTH(A2)</f>
        <v>9</v>
      </c>
      <c r="B4" s="123" t="s">
        <v>45</v>
      </c>
      <c r="C4" s="126"/>
      <c r="D4" s="126"/>
      <c r="E4" s="126"/>
      <c r="F4" s="125"/>
      <c r="G4" s="133"/>
      <c r="H4" s="127">
        <f>A4 + 3</f>
        <v>12</v>
      </c>
      <c r="I4" s="127">
        <f>IF(H4=12,3,H4+3)</f>
        <v>3</v>
      </c>
      <c r="J4" s="127">
        <f t="shared" ref="J4:R4" si="1">IF(I4=12,3,I4+3)</f>
        <v>6</v>
      </c>
      <c r="K4" s="127">
        <f t="shared" si="1"/>
        <v>9</v>
      </c>
      <c r="L4" s="127">
        <f t="shared" si="1"/>
        <v>12</v>
      </c>
      <c r="M4" s="127">
        <f t="shared" si="1"/>
        <v>3</v>
      </c>
      <c r="N4" s="127">
        <f t="shared" si="1"/>
        <v>6</v>
      </c>
      <c r="O4" s="127">
        <f t="shared" si="1"/>
        <v>9</v>
      </c>
      <c r="P4" s="127">
        <f t="shared" si="1"/>
        <v>12</v>
      </c>
      <c r="Q4" s="127">
        <f t="shared" si="1"/>
        <v>3</v>
      </c>
      <c r="R4" s="127">
        <f t="shared" si="1"/>
        <v>6</v>
      </c>
      <c r="S4" s="127"/>
      <c r="T4" s="127"/>
      <c r="U4" s="126"/>
    </row>
    <row r="5" spans="1:21" ht="20.100000000000001" customHeight="1">
      <c r="B5" t="s">
        <v>45</v>
      </c>
      <c r="F5" s="29"/>
      <c r="G5" s="54"/>
      <c r="H5" s="41"/>
      <c r="I5" s="41"/>
      <c r="J5" s="41"/>
      <c r="K5" s="41"/>
      <c r="L5" s="41"/>
      <c r="M5" s="41"/>
      <c r="N5" s="41"/>
      <c r="O5" s="41"/>
    </row>
    <row r="6" spans="1:21" ht="20.100000000000001" customHeight="1">
      <c r="B6" t="s">
        <v>45</v>
      </c>
      <c r="F6" s="73" t="s">
        <v>8</v>
      </c>
      <c r="G6" s="48"/>
      <c r="H6" s="48"/>
      <c r="I6" s="48"/>
      <c r="J6" s="48"/>
      <c r="K6" s="48"/>
      <c r="L6" s="48"/>
      <c r="M6" s="48"/>
      <c r="N6" s="48"/>
      <c r="O6" s="48"/>
    </row>
    <row r="7" spans="1:21" ht="20.100000000000001" customHeight="1">
      <c r="A7" s="27"/>
      <c r="B7" t="s">
        <v>45</v>
      </c>
      <c r="D7" s="27" t="s">
        <v>45</v>
      </c>
      <c r="G7" s="74"/>
      <c r="H7" s="74"/>
      <c r="I7" s="74"/>
      <c r="J7" s="74"/>
      <c r="K7" s="74"/>
      <c r="L7" s="74"/>
      <c r="M7" s="74"/>
      <c r="N7" s="74"/>
      <c r="O7" s="74"/>
      <c r="P7" s="75"/>
      <c r="Q7" s="75"/>
      <c r="R7" s="75"/>
    </row>
    <row r="8" spans="1:21" ht="20.100000000000001" customHeight="1">
      <c r="B8" t="s">
        <v>45</v>
      </c>
      <c r="D8" s="27" t="s">
        <v>45</v>
      </c>
      <c r="F8" s="42"/>
      <c r="G8" s="54" t="s">
        <v>75</v>
      </c>
      <c r="H8" s="135" t="str">
        <f>IF(H4=3,"Mar",IF(H4=6,"Jun",IF(H4=9,"Sep","Dec")))&amp;"–"&amp;RIGHT(H3,2)&amp;""</f>
        <v>Dec–22</v>
      </c>
      <c r="I8" s="65" t="str">
        <f t="shared" ref="I8:J8" si="2">IF(I4=3,"Mar",IF(I4=6,"Jun",IF(I4=9,"Sep","Dec")))&amp;"–"&amp;RIGHT(I3,2)&amp;""</f>
        <v>Mar–23</v>
      </c>
      <c r="J8" s="65" t="str">
        <f t="shared" si="2"/>
        <v>Jun–23</v>
      </c>
      <c r="K8" s="65" t="str">
        <f>IF(K4=3,"Mar",IF(K4=6,"Jun",IF(K4=9,"Sep","Dec")))&amp;"–"&amp;RIGHT(K3,2)&amp;" s"</f>
        <v>Sep–23 s</v>
      </c>
      <c r="L8" s="65" t="str">
        <f t="shared" ref="L8:R8" si="3">IF(L4=3,"Mar",IF(L4=6,"Jun",IF(L4=9,"Sep","Dec")))&amp;"–"&amp;RIGHT(L3,2)&amp;" f"</f>
        <v>Dec–23 f</v>
      </c>
      <c r="M8" s="65" t="str">
        <f t="shared" si="3"/>
        <v>Mar–24 f</v>
      </c>
      <c r="N8" s="65" t="str">
        <f t="shared" si="3"/>
        <v>Jun–24 f</v>
      </c>
      <c r="O8" s="65" t="str">
        <f t="shared" si="3"/>
        <v>Sep–24 f</v>
      </c>
      <c r="P8" s="65" t="str">
        <f t="shared" si="3"/>
        <v>Dec–24 f</v>
      </c>
      <c r="Q8" s="65" t="str">
        <f t="shared" si="3"/>
        <v>Mar–25 f</v>
      </c>
      <c r="R8" s="65" t="str">
        <f t="shared" si="3"/>
        <v>Jun–25 f</v>
      </c>
      <c r="S8" s="65"/>
      <c r="T8" s="65"/>
    </row>
    <row r="9" spans="1:21" ht="20.100000000000001" customHeight="1">
      <c r="B9" s="27" t="s">
        <v>45</v>
      </c>
      <c r="F9" s="29" t="s">
        <v>104</v>
      </c>
      <c r="G9" s="33" t="s">
        <v>105</v>
      </c>
      <c r="H9" s="45">
        <v>233.2627292</v>
      </c>
      <c r="I9" s="45">
        <v>215.56940664000001</v>
      </c>
      <c r="J9" s="45">
        <v>224.89611517</v>
      </c>
      <c r="K9" s="45">
        <v>228.87266159472401</v>
      </c>
      <c r="L9" s="45">
        <v>236.774603079266</v>
      </c>
      <c r="M9" s="45">
        <v>222.550151030775</v>
      </c>
      <c r="N9" s="45">
        <v>231.64403904448801</v>
      </c>
      <c r="O9" s="45">
        <v>228.92958666701</v>
      </c>
      <c r="P9" s="45">
        <v>234.309047433871</v>
      </c>
      <c r="Q9" s="45">
        <v>231.62711009737299</v>
      </c>
      <c r="R9" s="45">
        <v>238.12689944625899</v>
      </c>
    </row>
    <row r="10" spans="1:21" ht="20.100000000000001" customHeight="1">
      <c r="B10" s="27" t="s">
        <v>45</v>
      </c>
      <c r="F10" s="29" t="s">
        <v>142</v>
      </c>
      <c r="G10" s="33" t="s">
        <v>103</v>
      </c>
      <c r="H10" s="45">
        <v>44.982194329999999</v>
      </c>
      <c r="I10" s="45">
        <v>59.15459044</v>
      </c>
      <c r="J10" s="45">
        <v>60.497334789999996</v>
      </c>
      <c r="K10" s="45">
        <v>64.552294036686504</v>
      </c>
      <c r="L10" s="45">
        <v>65.719779476373006</v>
      </c>
      <c r="M10" s="45">
        <v>67.263686500314904</v>
      </c>
      <c r="N10" s="45">
        <v>67.867773885523704</v>
      </c>
      <c r="O10" s="45">
        <v>66.055115160610598</v>
      </c>
      <c r="P10" s="45">
        <v>66.132436257319</v>
      </c>
      <c r="Q10" s="45">
        <v>66.2413077455425</v>
      </c>
      <c r="R10" s="45">
        <v>66.360278531605005</v>
      </c>
    </row>
    <row r="11" spans="1:21" ht="20.100000000000001" customHeight="1">
      <c r="B11" s="27" t="s">
        <v>45</v>
      </c>
      <c r="F11" s="29" t="s">
        <v>143</v>
      </c>
      <c r="G11" s="33" t="s">
        <v>102</v>
      </c>
      <c r="H11" s="45">
        <v>232.64036940771999</v>
      </c>
      <c r="I11" s="45">
        <v>185.35268070064501</v>
      </c>
      <c r="J11" s="45">
        <v>229.354376322945</v>
      </c>
      <c r="K11" s="45">
        <v>225.97373709751699</v>
      </c>
      <c r="L11" s="45">
        <v>224.679008026719</v>
      </c>
      <c r="M11" s="45">
        <v>225.07157046502201</v>
      </c>
      <c r="N11" s="45">
        <v>223.41835856161001</v>
      </c>
      <c r="O11" s="45">
        <v>228.55519344968499</v>
      </c>
      <c r="P11" s="45">
        <v>232.13051214567699</v>
      </c>
      <c r="Q11" s="45">
        <v>233.80422384620999</v>
      </c>
      <c r="R11" s="45">
        <v>233.26375998355499</v>
      </c>
    </row>
    <row r="12" spans="1:21" ht="20.100000000000001" customHeight="1">
      <c r="B12" s="27" t="s">
        <v>45</v>
      </c>
      <c r="F12" s="29" t="s">
        <v>144</v>
      </c>
      <c r="G12" s="33" t="s">
        <v>102</v>
      </c>
      <c r="H12" s="45">
        <v>4350.5183500000003</v>
      </c>
      <c r="I12" s="45">
        <v>3814.8879000000002</v>
      </c>
      <c r="J12" s="45">
        <v>4167.2098100000003</v>
      </c>
      <c r="K12" s="45">
        <v>4351.74</v>
      </c>
      <c r="L12" s="45">
        <v>4351.74</v>
      </c>
      <c r="M12" s="45">
        <v>4395.24</v>
      </c>
      <c r="N12" s="45">
        <v>4395.24</v>
      </c>
      <c r="O12" s="45">
        <v>4395.24</v>
      </c>
      <c r="P12" s="45">
        <v>4395.24</v>
      </c>
      <c r="Q12" s="45">
        <v>4498.7700000000004</v>
      </c>
      <c r="R12" s="45">
        <v>4498.7700000000004</v>
      </c>
    </row>
    <row r="13" spans="1:21" ht="20.100000000000001" customHeight="1">
      <c r="B13" s="27" t="s">
        <v>45</v>
      </c>
      <c r="F13" s="29" t="s">
        <v>145</v>
      </c>
      <c r="G13" s="33" t="s">
        <v>102</v>
      </c>
      <c r="H13" s="45">
        <v>359.94495387000001</v>
      </c>
      <c r="I13" s="45">
        <v>377.72510097000003</v>
      </c>
      <c r="J13" s="45">
        <v>359.14707683</v>
      </c>
      <c r="K13" s="45">
        <v>353.70495463333299</v>
      </c>
      <c r="L13" s="45">
        <v>353.52815578888902</v>
      </c>
      <c r="M13" s="45">
        <v>355.35500000000002</v>
      </c>
      <c r="N13" s="45">
        <v>354.97352799999999</v>
      </c>
      <c r="O13" s="45">
        <v>355.61595463333299</v>
      </c>
      <c r="P13" s="45">
        <v>355.43915578888902</v>
      </c>
      <c r="Q13" s="45">
        <v>354.07787263333302</v>
      </c>
      <c r="R13" s="45">
        <v>353.52754406666702</v>
      </c>
    </row>
    <row r="14" spans="1:21" ht="20.100000000000001" customHeight="1">
      <c r="B14" s="27" t="s">
        <v>45</v>
      </c>
      <c r="F14" s="29" t="s">
        <v>146</v>
      </c>
      <c r="G14" s="33" t="s">
        <v>102</v>
      </c>
      <c r="H14" s="45">
        <v>358.248969610514</v>
      </c>
      <c r="I14" s="45">
        <v>290.13194360376701</v>
      </c>
      <c r="J14" s="45">
        <v>308.04899578200002</v>
      </c>
      <c r="K14" s="45">
        <v>301.45728754102402</v>
      </c>
      <c r="L14" s="45">
        <v>309.42815896161</v>
      </c>
      <c r="M14" s="45">
        <v>343.33534217170097</v>
      </c>
      <c r="N14" s="45">
        <v>343.33534217170097</v>
      </c>
      <c r="O14" s="45">
        <v>343.33534217170097</v>
      </c>
      <c r="P14" s="45">
        <v>343.33534217170097</v>
      </c>
      <c r="Q14" s="45">
        <v>335.43335069691602</v>
      </c>
      <c r="R14" s="45">
        <v>335.43335069691602</v>
      </c>
    </row>
    <row r="15" spans="1:21" ht="20.100000000000001" customHeight="1">
      <c r="B15" s="27" t="s">
        <v>45</v>
      </c>
      <c r="F15" s="29" t="s">
        <v>147</v>
      </c>
      <c r="G15" s="33" t="s">
        <v>102</v>
      </c>
      <c r="H15" s="45">
        <v>9201.7256899999993</v>
      </c>
      <c r="I15" s="45">
        <v>6998.2258300000003</v>
      </c>
      <c r="J15" s="45">
        <v>8909.6124500000005</v>
      </c>
      <c r="K15" s="45">
        <v>9727</v>
      </c>
      <c r="L15" s="45">
        <v>9727</v>
      </c>
      <c r="M15" s="45">
        <v>10426</v>
      </c>
      <c r="N15" s="45">
        <v>10426</v>
      </c>
      <c r="O15" s="45">
        <v>10426</v>
      </c>
      <c r="P15" s="45">
        <v>10426</v>
      </c>
      <c r="Q15" s="45">
        <v>11102</v>
      </c>
      <c r="R15" s="45">
        <v>11227</v>
      </c>
    </row>
    <row r="16" spans="1:21" ht="20.100000000000001" customHeight="1">
      <c r="B16" s="27" t="s">
        <v>45</v>
      </c>
      <c r="F16" s="29" t="s">
        <v>106</v>
      </c>
      <c r="G16" s="33" t="s">
        <v>102</v>
      </c>
      <c r="H16" s="45">
        <v>820.936347583317</v>
      </c>
      <c r="I16" s="45">
        <v>942.11513380982603</v>
      </c>
      <c r="J16" s="45">
        <v>875.26920636099396</v>
      </c>
      <c r="K16" s="45">
        <v>788.06528030602396</v>
      </c>
      <c r="L16" s="45">
        <v>811.10703982500604</v>
      </c>
      <c r="M16" s="45">
        <v>826.81513185028803</v>
      </c>
      <c r="N16" s="45">
        <v>890.48179851695397</v>
      </c>
      <c r="O16" s="45">
        <v>978.56606339275095</v>
      </c>
      <c r="P16" s="45">
        <v>978.56606339275095</v>
      </c>
      <c r="Q16" s="45">
        <v>1036.9019218931301</v>
      </c>
      <c r="R16" s="45">
        <v>1036.9019218931301</v>
      </c>
    </row>
    <row r="17" spans="2:21" ht="20.100000000000001" customHeight="1">
      <c r="B17" s="27" t="s">
        <v>45</v>
      </c>
      <c r="F17" s="29" t="s">
        <v>148</v>
      </c>
      <c r="G17" s="33" t="s">
        <v>102</v>
      </c>
      <c r="H17" s="45">
        <v>37.878749999999997</v>
      </c>
      <c r="I17" s="45">
        <v>39.360250000000001</v>
      </c>
      <c r="J17" s="45">
        <v>41.975499999999997</v>
      </c>
      <c r="K17" s="45">
        <v>42.819499999999998</v>
      </c>
      <c r="L17" s="45">
        <v>42.819499999999998</v>
      </c>
      <c r="M17" s="45">
        <v>44.069499999999998</v>
      </c>
      <c r="N17" s="45">
        <v>44.069499999999998</v>
      </c>
      <c r="O17" s="45">
        <v>47.529499999999999</v>
      </c>
      <c r="P17" s="45">
        <v>47.529499999999999</v>
      </c>
      <c r="Q17" s="45">
        <v>48.529499999999999</v>
      </c>
      <c r="R17" s="45">
        <v>48.529499999999999</v>
      </c>
    </row>
    <row r="18" spans="2:21" ht="20.100000000000001" customHeight="1">
      <c r="B18" s="29" t="s">
        <v>45</v>
      </c>
      <c r="F18" s="29" t="s">
        <v>108</v>
      </c>
      <c r="G18" s="33" t="s">
        <v>105</v>
      </c>
      <c r="H18" s="45">
        <v>41.06372915</v>
      </c>
      <c r="I18" s="45">
        <v>34.682914289999999</v>
      </c>
      <c r="J18" s="45">
        <v>41.887344880000001</v>
      </c>
      <c r="K18" s="45">
        <v>42.504393353350402</v>
      </c>
      <c r="L18" s="45">
        <v>43.771896302481103</v>
      </c>
      <c r="M18" s="45">
        <v>42.826372349929599</v>
      </c>
      <c r="N18" s="45">
        <v>42.919061313952199</v>
      </c>
      <c r="O18" s="45">
        <v>42.876362797632403</v>
      </c>
      <c r="P18" s="45">
        <v>43.075845799097898</v>
      </c>
      <c r="Q18" s="45">
        <v>43.150850908327797</v>
      </c>
      <c r="R18" s="45">
        <v>43.318731370669198</v>
      </c>
    </row>
    <row r="19" spans="2:21" ht="20.100000000000001" customHeight="1">
      <c r="B19" s="27" t="s">
        <v>45</v>
      </c>
      <c r="F19" s="29" t="s">
        <v>13</v>
      </c>
      <c r="G19" s="33" t="s">
        <v>105</v>
      </c>
      <c r="H19" s="45">
        <v>44.661712899999998</v>
      </c>
      <c r="I19" s="45">
        <v>45.305394059999998</v>
      </c>
      <c r="J19" s="45">
        <v>49.73570514</v>
      </c>
      <c r="K19" s="45">
        <v>50.2026436726143</v>
      </c>
      <c r="L19" s="45">
        <v>50.440207004947602</v>
      </c>
      <c r="M19" s="45">
        <v>50.680365947191603</v>
      </c>
      <c r="N19" s="45">
        <v>50.708206448449801</v>
      </c>
      <c r="O19" s="45">
        <v>50.621185046868398</v>
      </c>
      <c r="P19" s="45">
        <v>50.434801849303199</v>
      </c>
      <c r="Q19" s="45">
        <v>50.8462432240254</v>
      </c>
      <c r="R19" s="45">
        <v>51.065841559556603</v>
      </c>
    </row>
    <row r="20" spans="2:21" ht="20.100000000000001" customHeight="1">
      <c r="B20" s="27" t="s">
        <v>45</v>
      </c>
      <c r="F20" s="29" t="s">
        <v>107</v>
      </c>
      <c r="G20" s="33" t="s">
        <v>105</v>
      </c>
      <c r="H20" s="45">
        <v>21.151606220000001</v>
      </c>
      <c r="I20" s="45">
        <v>20.670605210000002</v>
      </c>
      <c r="J20" s="45">
        <v>20.041042730000001</v>
      </c>
      <c r="K20" s="45">
        <v>20.884771941489301</v>
      </c>
      <c r="L20" s="45">
        <v>20.830771941489299</v>
      </c>
      <c r="M20" s="45">
        <v>19.966999999999999</v>
      </c>
      <c r="N20" s="45">
        <v>19.629000000000001</v>
      </c>
      <c r="O20" s="45">
        <v>20.305</v>
      </c>
      <c r="P20" s="45">
        <v>19.966999999999999</v>
      </c>
      <c r="Q20" s="45">
        <v>19.394500000000001</v>
      </c>
      <c r="R20" s="45">
        <v>19.0565</v>
      </c>
    </row>
    <row r="21" spans="2:21" ht="20.100000000000001" customHeight="1">
      <c r="B21" s="27" t="s">
        <v>45</v>
      </c>
      <c r="F21" s="29" t="s">
        <v>14</v>
      </c>
      <c r="G21" s="33" t="s">
        <v>149</v>
      </c>
      <c r="H21" s="45">
        <v>4283.61444837</v>
      </c>
      <c r="I21" s="45">
        <v>3912.4541918599998</v>
      </c>
      <c r="J21" s="45">
        <v>4257.1037641399998</v>
      </c>
      <c r="K21" s="45">
        <v>4357.8023223445998</v>
      </c>
      <c r="L21" s="45">
        <v>4334.0353050037802</v>
      </c>
      <c r="M21" s="45">
        <v>4258.9243294052903</v>
      </c>
      <c r="N21" s="45">
        <v>4186.5171784628601</v>
      </c>
      <c r="O21" s="45">
        <v>4114.6215460010699</v>
      </c>
      <c r="P21" s="45">
        <v>4041.38580920395</v>
      </c>
      <c r="Q21" s="45">
        <v>3887.5087993501602</v>
      </c>
      <c r="R21" s="45">
        <v>3852.1493054506</v>
      </c>
    </row>
    <row r="22" spans="2:21" ht="19.5" customHeight="1">
      <c r="B22" s="27" t="s">
        <v>45</v>
      </c>
      <c r="F22" s="29" t="s">
        <v>150</v>
      </c>
      <c r="G22" s="33" t="s">
        <v>103</v>
      </c>
      <c r="H22" s="45">
        <v>1513.0671</v>
      </c>
      <c r="I22" s="45">
        <v>1394.64</v>
      </c>
      <c r="J22" s="45">
        <v>1394.64</v>
      </c>
      <c r="K22" s="45">
        <v>1460</v>
      </c>
      <c r="L22" s="45">
        <v>1460</v>
      </c>
      <c r="M22" s="45">
        <v>1460</v>
      </c>
      <c r="N22" s="45">
        <v>1475</v>
      </c>
      <c r="O22" s="45">
        <v>1490</v>
      </c>
      <c r="P22" s="45">
        <v>1505</v>
      </c>
      <c r="Q22" s="45">
        <v>1520</v>
      </c>
      <c r="R22" s="45">
        <v>1545</v>
      </c>
    </row>
    <row r="23" spans="2:21" ht="9.9499999999999993" customHeight="1">
      <c r="B23" t="s">
        <v>45</v>
      </c>
      <c r="G23" s="38" t="s">
        <v>46</v>
      </c>
      <c r="K23" s="51"/>
      <c r="L23" s="27"/>
      <c r="M23" s="27"/>
      <c r="N23" s="38" t="s">
        <v>46</v>
      </c>
      <c r="P23" s="38"/>
      <c r="Q23" s="38"/>
    </row>
    <row r="24" spans="2:21" ht="9.9499999999999993" customHeight="1">
      <c r="B24" t="s">
        <v>45</v>
      </c>
      <c r="G24" s="38" t="s">
        <v>46</v>
      </c>
      <c r="K24" s="51"/>
      <c r="L24" s="27"/>
      <c r="M24" s="27"/>
      <c r="N24" s="38" t="s">
        <v>46</v>
      </c>
      <c r="P24" s="38"/>
    </row>
    <row r="25" spans="2:21" ht="13.5" customHeight="1">
      <c r="B25" t="s">
        <v>45</v>
      </c>
      <c r="F25" s="40" t="s">
        <v>68</v>
      </c>
      <c r="K25" s="51"/>
      <c r="L25" s="27"/>
      <c r="M25" s="27"/>
      <c r="P25" s="38"/>
    </row>
    <row r="26" spans="2:21" ht="13.9" customHeight="1">
      <c r="B26" t="s">
        <v>45</v>
      </c>
      <c r="F26" s="40" t="s">
        <v>151</v>
      </c>
      <c r="K26" s="45"/>
      <c r="L26" s="45"/>
      <c r="U26" s="27" t="s">
        <v>45</v>
      </c>
    </row>
    <row r="27" spans="2:21" ht="13.9" customHeight="1">
      <c r="B27" t="s">
        <v>45</v>
      </c>
      <c r="F27" s="40" t="s">
        <v>152</v>
      </c>
      <c r="K27" s="45"/>
      <c r="L27" s="45"/>
    </row>
    <row r="28" spans="2:21" ht="13.9" customHeight="1">
      <c r="B28" t="s">
        <v>45</v>
      </c>
      <c r="F28" s="40" t="s">
        <v>153</v>
      </c>
      <c r="K28" s="45"/>
      <c r="L28" s="45"/>
    </row>
    <row r="29" spans="2:21" ht="13.9" customHeight="1">
      <c r="B29" t="s">
        <v>45</v>
      </c>
      <c r="F29" s="49" t="s">
        <v>154</v>
      </c>
    </row>
    <row r="30" spans="2:21" ht="13.9" customHeight="1">
      <c r="B30" t="s">
        <v>45</v>
      </c>
      <c r="F30" s="49" t="s">
        <v>155</v>
      </c>
    </row>
    <row r="31" spans="2:21" ht="13.9" customHeight="1">
      <c r="B31" t="s">
        <v>45</v>
      </c>
      <c r="F31" s="40" t="s">
        <v>156</v>
      </c>
    </row>
    <row r="32" spans="2:21">
      <c r="B32" t="s">
        <v>45</v>
      </c>
    </row>
    <row r="33" spans="7:21" ht="13.9" customHeight="1">
      <c r="G33" s="38" t="s">
        <v>46</v>
      </c>
      <c r="L33" s="38" t="s">
        <v>46</v>
      </c>
      <c r="U33" s="27" t="s">
        <v>45</v>
      </c>
    </row>
  </sheetData>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7"/>
  <sheetViews>
    <sheetView topLeftCell="A6" zoomScale="80" zoomScaleNormal="80" workbookViewId="0">
      <selection activeCell="J31" sqref="J31"/>
    </sheetView>
  </sheetViews>
  <sheetFormatPr defaultColWidth="11.42578125" defaultRowHeight="15"/>
  <cols>
    <col min="1" max="1" width="16.7109375" customWidth="1"/>
    <col min="4" max="4" width="13.28515625" customWidth="1"/>
    <col min="6" max="6" width="32.140625" customWidth="1"/>
    <col min="7" max="8" width="13.28515625" customWidth="1"/>
    <col min="9" max="18" width="14.42578125" customWidth="1"/>
  </cols>
  <sheetData>
    <row r="1" spans="1:21" ht="57" customHeight="1">
      <c r="A1" s="11" t="s">
        <v>43</v>
      </c>
      <c r="H1" s="128" t="str">
        <f>HYPERLINK("#'Contents'!A1", "Back to Table of Contents")</f>
        <v>Back to Table of Contents</v>
      </c>
      <c r="L1" s="41"/>
    </row>
    <row r="2" spans="1:21" ht="13.9" customHeight="1">
      <c r="A2" s="124" t="s">
        <v>44</v>
      </c>
      <c r="B2" s="126"/>
      <c r="C2" s="126"/>
      <c r="D2" s="126"/>
      <c r="E2" s="126"/>
      <c r="F2" s="126"/>
      <c r="G2" s="126"/>
      <c r="H2" s="126"/>
      <c r="I2" s="126"/>
      <c r="J2" s="126"/>
      <c r="K2" s="126"/>
      <c r="L2" s="126"/>
      <c r="M2" s="126"/>
      <c r="N2" s="126"/>
      <c r="O2" s="126"/>
      <c r="P2" s="126"/>
      <c r="Q2" s="126"/>
      <c r="R2" s="126"/>
      <c r="S2" s="126"/>
      <c r="T2" s="126"/>
      <c r="U2" s="126"/>
    </row>
    <row r="3" spans="1:21" ht="20.100000000000001" customHeight="1">
      <c r="A3" s="123">
        <f>YEAR(A2)</f>
        <v>2023</v>
      </c>
      <c r="B3" s="123" t="s">
        <v>45</v>
      </c>
      <c r="C3" s="126"/>
      <c r="D3" s="126"/>
      <c r="E3" s="126"/>
      <c r="F3" s="125"/>
      <c r="G3" s="126"/>
      <c r="H3" s="127">
        <f>$A$3 - 1</f>
        <v>2022</v>
      </c>
      <c r="I3" s="127">
        <f>IF(H4=12,H3+1,H3)</f>
        <v>2023</v>
      </c>
      <c r="J3" s="127">
        <f>IF(I4=12,I3+1,I3)</f>
        <v>2023</v>
      </c>
      <c r="K3" s="127">
        <f t="shared" ref="K3:R3" si="0">IF(J4=12,J3+1,J3)</f>
        <v>2023</v>
      </c>
      <c r="L3" s="127">
        <f t="shared" si="0"/>
        <v>2023</v>
      </c>
      <c r="M3" s="127">
        <f t="shared" si="0"/>
        <v>2024</v>
      </c>
      <c r="N3" s="127">
        <f t="shared" si="0"/>
        <v>2024</v>
      </c>
      <c r="O3" s="127">
        <f t="shared" si="0"/>
        <v>2024</v>
      </c>
      <c r="P3" s="127">
        <f t="shared" si="0"/>
        <v>2024</v>
      </c>
      <c r="Q3" s="127">
        <f t="shared" si="0"/>
        <v>2025</v>
      </c>
      <c r="R3" s="127">
        <f t="shared" si="0"/>
        <v>2025</v>
      </c>
      <c r="S3" s="127"/>
      <c r="T3" s="127"/>
      <c r="U3" s="126"/>
    </row>
    <row r="4" spans="1:21" ht="20.100000000000001" customHeight="1">
      <c r="A4" s="123">
        <f>MONTH(A2)</f>
        <v>9</v>
      </c>
      <c r="B4" s="123" t="s">
        <v>45</v>
      </c>
      <c r="C4" s="126"/>
      <c r="D4" s="126"/>
      <c r="E4" s="126"/>
      <c r="F4" s="125"/>
      <c r="G4" s="133"/>
      <c r="H4" s="127">
        <f>A4 + 3</f>
        <v>12</v>
      </c>
      <c r="I4" s="127">
        <f>IF(H4=12,3,H4+3)</f>
        <v>3</v>
      </c>
      <c r="J4" s="127">
        <f>IF(I4=12,3,I4+3)</f>
        <v>6</v>
      </c>
      <c r="K4" s="127">
        <f t="shared" ref="K4:R4" si="1">IF(J4=12,3,J4+3)</f>
        <v>9</v>
      </c>
      <c r="L4" s="127">
        <f t="shared" si="1"/>
        <v>12</v>
      </c>
      <c r="M4" s="127">
        <f t="shared" si="1"/>
        <v>3</v>
      </c>
      <c r="N4" s="127">
        <f t="shared" si="1"/>
        <v>6</v>
      </c>
      <c r="O4" s="127">
        <f t="shared" si="1"/>
        <v>9</v>
      </c>
      <c r="P4" s="127">
        <f t="shared" si="1"/>
        <v>12</v>
      </c>
      <c r="Q4" s="127">
        <f t="shared" si="1"/>
        <v>3</v>
      </c>
      <c r="R4" s="127">
        <f t="shared" si="1"/>
        <v>6</v>
      </c>
      <c r="S4" s="127"/>
      <c r="T4" s="127"/>
      <c r="U4" s="126"/>
    </row>
    <row r="5" spans="1:21" ht="20.100000000000001" customHeight="1">
      <c r="B5" t="s">
        <v>45</v>
      </c>
      <c r="F5" s="29"/>
      <c r="G5" s="54"/>
      <c r="H5" s="54"/>
      <c r="I5" s="41"/>
      <c r="J5" s="41"/>
      <c r="K5" s="41"/>
      <c r="L5" s="41"/>
      <c r="M5" s="41"/>
      <c r="N5" s="41"/>
      <c r="O5" s="41"/>
      <c r="P5" s="41"/>
      <c r="Q5" s="41"/>
      <c r="R5" s="41"/>
    </row>
    <row r="6" spans="1:21" ht="20.100000000000001" customHeight="1">
      <c r="B6" t="s">
        <v>45</v>
      </c>
      <c r="F6" s="16" t="s">
        <v>6</v>
      </c>
      <c r="G6" s="48"/>
      <c r="H6" s="48"/>
      <c r="I6" s="48"/>
      <c r="J6" s="48"/>
      <c r="K6" s="48"/>
      <c r="L6" s="48"/>
      <c r="M6" s="48"/>
      <c r="N6" s="48"/>
      <c r="O6" s="48"/>
      <c r="P6" s="48"/>
      <c r="Q6" s="48"/>
      <c r="R6" s="48"/>
    </row>
    <row r="7" spans="1:21" ht="20.100000000000001" customHeight="1">
      <c r="A7" s="27"/>
      <c r="B7" t="s">
        <v>45</v>
      </c>
      <c r="D7" s="27" t="s">
        <v>45</v>
      </c>
      <c r="G7" s="52"/>
      <c r="H7" s="52"/>
      <c r="I7" s="52"/>
      <c r="J7" s="52"/>
      <c r="K7" s="52"/>
      <c r="L7" s="52"/>
      <c r="M7" s="52"/>
      <c r="N7" s="52"/>
      <c r="O7" s="52"/>
      <c r="P7" s="52"/>
      <c r="Q7" s="52"/>
      <c r="R7" s="52"/>
    </row>
    <row r="8" spans="1:21" ht="20.100000000000001" customHeight="1">
      <c r="B8" t="s">
        <v>45</v>
      </c>
      <c r="D8" s="27" t="s">
        <v>45</v>
      </c>
      <c r="F8" s="42" t="s">
        <v>157</v>
      </c>
      <c r="G8" s="54" t="s">
        <v>75</v>
      </c>
      <c r="H8" s="135" t="str">
        <f>IF(H4=3,"Mar",IF(H4=6,"Jun",IF(H4=9,"Sep","Dec")))&amp;"–"&amp;RIGHT(H3,2)&amp;""</f>
        <v>Dec–22</v>
      </c>
      <c r="I8" s="65" t="str">
        <f>IF(I4=3,"Mar",IF(I4=6,"Jun",IF(I4=9,"Sep","Dec")))&amp;"–"&amp;RIGHT(I3,2)&amp;""</f>
        <v>Mar–23</v>
      </c>
      <c r="J8" s="65" t="str">
        <f>IF(J4=3,"Mar",IF(J4=6,"Jun",IF(J4=9,"Sep","Dec")))&amp;"–"&amp;RIGHT(J3,2)&amp;""</f>
        <v>Jun–23</v>
      </c>
      <c r="K8" s="65" t="str">
        <f>IF(K4=3,"Mar",IF(K4=6,"Jun",IF(K4=9,"Sep","Dec")))&amp;"–"&amp;RIGHT(K3,2)&amp;" s"</f>
        <v>Sep–23 s</v>
      </c>
      <c r="L8" s="65" t="str">
        <f t="shared" ref="L8:R8" si="2">IF(L4=3,"Mar",IF(L4=6,"Jun",IF(L4=9,"Sep","Dec")))&amp;"–"&amp;RIGHT(L3,2)&amp;" f"</f>
        <v>Dec–23 f</v>
      </c>
      <c r="M8" s="65" t="str">
        <f t="shared" si="2"/>
        <v>Mar–24 f</v>
      </c>
      <c r="N8" s="65" t="str">
        <f t="shared" si="2"/>
        <v>Jun–24 f</v>
      </c>
      <c r="O8" s="65" t="str">
        <f t="shared" si="2"/>
        <v>Sep–24 f</v>
      </c>
      <c r="P8" s="65" t="str">
        <f t="shared" si="2"/>
        <v>Dec–24 f</v>
      </c>
      <c r="Q8" s="65" t="str">
        <f t="shared" si="2"/>
        <v>Mar–25 f</v>
      </c>
      <c r="R8" s="65" t="str">
        <f t="shared" si="2"/>
        <v>Jun–25 f</v>
      </c>
      <c r="S8" s="65"/>
      <c r="T8" s="65"/>
    </row>
    <row r="9" spans="1:21" ht="20.100000000000001" customHeight="1">
      <c r="B9" s="27" t="s">
        <v>45</v>
      </c>
      <c r="F9" s="27" t="s">
        <v>104</v>
      </c>
      <c r="G9" s="33" t="s">
        <v>158</v>
      </c>
      <c r="H9" s="45">
        <v>29946.728244000002</v>
      </c>
      <c r="I9" s="45">
        <v>32954.148010999997</v>
      </c>
      <c r="J9" s="45">
        <v>32526.039726999999</v>
      </c>
      <c r="K9" s="45">
        <v>34685.738181424</v>
      </c>
      <c r="L9" s="45">
        <v>30686.724177943899</v>
      </c>
      <c r="M9" s="45">
        <v>27463.680371228998</v>
      </c>
      <c r="N9" s="45">
        <v>27145.1451548757</v>
      </c>
      <c r="O9" s="45">
        <v>25819.573035386999</v>
      </c>
      <c r="P9" s="45">
        <v>25353.6749948043</v>
      </c>
      <c r="Q9" s="45">
        <v>23974.964405352501</v>
      </c>
      <c r="R9" s="45">
        <v>23975.0798644963</v>
      </c>
    </row>
    <row r="10" spans="1:21" ht="20.100000000000001" customHeight="1">
      <c r="B10" s="27" t="s">
        <v>45</v>
      </c>
      <c r="F10" s="29" t="s">
        <v>17</v>
      </c>
      <c r="G10" s="33" t="s">
        <v>158</v>
      </c>
      <c r="H10" s="45">
        <v>4954.4455539999999</v>
      </c>
      <c r="I10" s="45">
        <v>6019.6060230000003</v>
      </c>
      <c r="J10" s="45">
        <v>6762.0534790000002</v>
      </c>
      <c r="K10" s="45">
        <v>6118.4830731946604</v>
      </c>
      <c r="L10" s="45">
        <v>6039.2246014925404</v>
      </c>
      <c r="M10" s="45">
        <v>6029.9619274634997</v>
      </c>
      <c r="N10" s="45">
        <v>5922.5709705357103</v>
      </c>
      <c r="O10" s="45">
        <v>5623.37522288732</v>
      </c>
      <c r="P10" s="45">
        <v>5492.7025145833304</v>
      </c>
      <c r="Q10" s="45">
        <v>5368.0304301369897</v>
      </c>
      <c r="R10" s="45">
        <v>5297.54724234694</v>
      </c>
    </row>
    <row r="11" spans="1:21" ht="20.100000000000001" customHeight="1">
      <c r="B11" s="27" t="s">
        <v>45</v>
      </c>
      <c r="F11" s="29" t="s">
        <v>19</v>
      </c>
      <c r="G11" s="33" t="s">
        <v>158</v>
      </c>
      <c r="H11" s="45">
        <v>3381.698723</v>
      </c>
      <c r="I11" s="45">
        <v>2621.7094160000001</v>
      </c>
      <c r="J11" s="45">
        <v>3361.882916</v>
      </c>
      <c r="K11" s="45">
        <v>3286.0607491600199</v>
      </c>
      <c r="L11" s="45">
        <v>3151.8177110767001</v>
      </c>
      <c r="M11" s="45">
        <v>3105.8853959286998</v>
      </c>
      <c r="N11" s="45">
        <v>2929.0466720927502</v>
      </c>
      <c r="O11" s="45">
        <v>2980.58614217593</v>
      </c>
      <c r="P11" s="45">
        <v>3080.3591450427498</v>
      </c>
      <c r="Q11" s="45">
        <v>3328.68147808391</v>
      </c>
      <c r="R11" s="45">
        <v>3363.78097603381</v>
      </c>
    </row>
    <row r="12" spans="1:21" ht="20.100000000000001" customHeight="1">
      <c r="B12" s="27" t="s">
        <v>45</v>
      </c>
      <c r="F12" s="29" t="s">
        <v>144</v>
      </c>
      <c r="G12" s="33" t="s">
        <v>158</v>
      </c>
      <c r="H12" s="45">
        <v>2125.9251629999999</v>
      </c>
      <c r="I12" s="45">
        <v>1897.147905</v>
      </c>
      <c r="J12" s="45">
        <v>2196.8990130000002</v>
      </c>
      <c r="K12" s="45">
        <v>2265.1770062290102</v>
      </c>
      <c r="L12" s="45">
        <v>2170.1748064155199</v>
      </c>
      <c r="M12" s="45">
        <v>2176.0288320069699</v>
      </c>
      <c r="N12" s="45">
        <v>2161.3406373909202</v>
      </c>
      <c r="O12" s="45">
        <v>2147.94641372259</v>
      </c>
      <c r="P12" s="45">
        <v>2135.0587352402499</v>
      </c>
      <c r="Q12" s="45">
        <v>2197.7891203270401</v>
      </c>
      <c r="R12" s="45">
        <v>2182.9540437648302</v>
      </c>
    </row>
    <row r="13" spans="1:21" ht="20.100000000000001" customHeight="1">
      <c r="B13" s="27" t="s">
        <v>45</v>
      </c>
      <c r="F13" s="29" t="s">
        <v>145</v>
      </c>
      <c r="G13" s="33" t="s">
        <v>158</v>
      </c>
      <c r="H13" s="45">
        <v>1332.304601</v>
      </c>
      <c r="I13" s="45">
        <v>1389.9220720000001</v>
      </c>
      <c r="J13" s="45">
        <v>1263.4527210000001</v>
      </c>
      <c r="K13" s="45">
        <v>1169.1163767651401</v>
      </c>
      <c r="L13" s="45">
        <v>1256.60791494215</v>
      </c>
      <c r="M13" s="45">
        <v>1241.6194484124101</v>
      </c>
      <c r="N13" s="45">
        <v>1219.77755105392</v>
      </c>
      <c r="O13" s="45">
        <v>1213.20744977549</v>
      </c>
      <c r="P13" s="45">
        <v>1204.1329004792401</v>
      </c>
      <c r="Q13" s="45">
        <v>1194.9203334552899</v>
      </c>
      <c r="R13" s="45">
        <v>1196.79651308293</v>
      </c>
    </row>
    <row r="14" spans="1:21" ht="20.100000000000001" customHeight="1">
      <c r="B14" s="27" t="s">
        <v>45</v>
      </c>
      <c r="F14" s="29" t="s">
        <v>21</v>
      </c>
      <c r="G14" s="33" t="s">
        <v>158</v>
      </c>
      <c r="H14" s="45">
        <v>1270.9197369999999</v>
      </c>
      <c r="I14" s="45">
        <v>1044.251278</v>
      </c>
      <c r="J14" s="45">
        <v>973.20927200000006</v>
      </c>
      <c r="K14" s="45">
        <v>868.878012937167</v>
      </c>
      <c r="L14" s="45">
        <v>865.46979017249396</v>
      </c>
      <c r="M14" s="45">
        <v>948.44564537693304</v>
      </c>
      <c r="N14" s="45">
        <v>944.48453859791505</v>
      </c>
      <c r="O14" s="45">
        <v>944.31020453463896</v>
      </c>
      <c r="P14" s="45">
        <v>943.14227187826702</v>
      </c>
      <c r="Q14" s="45">
        <v>929.487366902232</v>
      </c>
      <c r="R14" s="45">
        <v>928.87656995292105</v>
      </c>
    </row>
    <row r="15" spans="1:21" ht="20.100000000000001" customHeight="1">
      <c r="B15" s="27" t="s">
        <v>45</v>
      </c>
      <c r="F15" s="29" t="s">
        <v>147</v>
      </c>
      <c r="G15" s="33" t="s">
        <v>158</v>
      </c>
      <c r="H15" s="45">
        <v>326.75065799999999</v>
      </c>
      <c r="I15" s="45">
        <v>284.743764</v>
      </c>
      <c r="J15" s="45">
        <v>394.78091799999999</v>
      </c>
      <c r="K15" s="45">
        <v>358.23801817583097</v>
      </c>
      <c r="L15" s="45">
        <v>353.15629277010902</v>
      </c>
      <c r="M15" s="45">
        <v>319.82918955845702</v>
      </c>
      <c r="N15" s="45">
        <v>382.81558681084101</v>
      </c>
      <c r="O15" s="45">
        <v>387.82147355569299</v>
      </c>
      <c r="P15" s="45">
        <v>382.32009699859901</v>
      </c>
      <c r="Q15" s="45">
        <v>347.37756912790599</v>
      </c>
      <c r="R15" s="45">
        <v>420.47074668979599</v>
      </c>
    </row>
    <row r="16" spans="1:21" ht="20.100000000000001" customHeight="1">
      <c r="B16" s="27" t="s">
        <v>45</v>
      </c>
      <c r="F16" s="29" t="s">
        <v>159</v>
      </c>
      <c r="G16" s="33" t="s">
        <v>158</v>
      </c>
      <c r="H16" s="45">
        <v>4889.0554430000002</v>
      </c>
      <c r="I16" s="45">
        <v>6255.8240390000001</v>
      </c>
      <c r="J16" s="45">
        <v>5609.9866084028999</v>
      </c>
      <c r="K16" s="45">
        <v>4871.2073725488599</v>
      </c>
      <c r="L16" s="45">
        <v>4700.7691243147201</v>
      </c>
      <c r="M16" s="45">
        <v>4259.7871438068296</v>
      </c>
      <c r="N16" s="45">
        <v>4074.2755246679399</v>
      </c>
      <c r="O16" s="45">
        <v>4500.45681440301</v>
      </c>
      <c r="P16" s="45">
        <v>4182.6892612770198</v>
      </c>
      <c r="Q16" s="45">
        <v>3851.3577496570501</v>
      </c>
      <c r="R16" s="45">
        <v>3657.0430470501601</v>
      </c>
    </row>
    <row r="17" spans="2:21" ht="20.100000000000001" customHeight="1">
      <c r="B17" s="27" t="s">
        <v>45</v>
      </c>
      <c r="F17" s="29" t="s">
        <v>160</v>
      </c>
      <c r="G17" s="33" t="s">
        <v>158</v>
      </c>
      <c r="H17" s="45">
        <v>1243.8336368054099</v>
      </c>
      <c r="I17" s="45">
        <v>1300.75632705214</v>
      </c>
      <c r="J17" s="45">
        <v>1200.49034680364</v>
      </c>
      <c r="K17" s="45">
        <v>1105.9312462686601</v>
      </c>
      <c r="L17" s="45">
        <v>1054.5169852941201</v>
      </c>
      <c r="M17" s="45">
        <v>1045.28078571429</v>
      </c>
      <c r="N17" s="45">
        <v>1072.8378450704199</v>
      </c>
      <c r="O17" s="45">
        <v>1131.4557931034501</v>
      </c>
      <c r="P17" s="45">
        <v>1108.5208783783801</v>
      </c>
      <c r="Q17" s="45">
        <v>1120.9712400000001</v>
      </c>
      <c r="R17" s="45">
        <v>1180.5397599999999</v>
      </c>
    </row>
    <row r="18" spans="2:21" ht="20.100000000000001" customHeight="1">
      <c r="B18" t="s">
        <v>45</v>
      </c>
      <c r="F18" s="29" t="s">
        <v>161</v>
      </c>
      <c r="G18" s="33" t="s">
        <v>158</v>
      </c>
      <c r="H18" s="45">
        <f>H19-SUM(H9:H17)</f>
        <v>6410.6084326736964</v>
      </c>
      <c r="I18" s="45">
        <f t="shared" ref="I18:P18" si="3">I19-SUM(I9:I17)</f>
        <v>4846.8733585012596</v>
      </c>
      <c r="J18" s="45">
        <f t="shared" si="3"/>
        <v>6034.2784506736571</v>
      </c>
      <c r="K18" s="45">
        <f t="shared" si="3"/>
        <v>6522.6376546919564</v>
      </c>
      <c r="L18" s="45">
        <f t="shared" si="3"/>
        <v>6659.5516817674506</v>
      </c>
      <c r="M18" s="45">
        <f t="shared" si="3"/>
        <v>6900.3425308326114</v>
      </c>
      <c r="N18" s="45">
        <f t="shared" si="3"/>
        <v>7044.5739501343851</v>
      </c>
      <c r="O18" s="45">
        <f t="shared" si="3"/>
        <v>7160.9583971109823</v>
      </c>
      <c r="P18" s="45">
        <f t="shared" si="3"/>
        <v>7267.8254288464595</v>
      </c>
      <c r="Q18" s="45">
        <f t="shared" ref="Q18:R18" si="4">Q19-SUM(Q9:Q17)</f>
        <v>7322.9232723855821</v>
      </c>
      <c r="R18" s="45">
        <f t="shared" si="4"/>
        <v>7423.2866825198143</v>
      </c>
    </row>
    <row r="19" spans="2:21" ht="20.100000000000001" customHeight="1">
      <c r="B19" s="76" t="s">
        <v>45</v>
      </c>
      <c r="F19" s="42" t="s">
        <v>162</v>
      </c>
      <c r="G19" s="54" t="s">
        <v>158</v>
      </c>
      <c r="H19" s="77">
        <v>55882.270192479104</v>
      </c>
      <c r="I19" s="77">
        <v>58614.982193553398</v>
      </c>
      <c r="J19" s="77">
        <v>60323.073451880198</v>
      </c>
      <c r="K19" s="77">
        <v>61251.467691395301</v>
      </c>
      <c r="L19" s="77">
        <v>56938.013086189698</v>
      </c>
      <c r="M19" s="77">
        <v>53490.861270329697</v>
      </c>
      <c r="N19" s="77">
        <v>52896.868431230498</v>
      </c>
      <c r="O19" s="77">
        <v>51909.690946656097</v>
      </c>
      <c r="P19" s="77">
        <v>51150.426227528602</v>
      </c>
      <c r="Q19" s="77">
        <v>49636.502965428503</v>
      </c>
      <c r="R19" s="77">
        <v>49626.375445937498</v>
      </c>
    </row>
    <row r="20" spans="2:21" ht="20.100000000000001" customHeight="1">
      <c r="B20" s="29" t="s">
        <v>45</v>
      </c>
      <c r="F20" s="29" t="s">
        <v>108</v>
      </c>
      <c r="G20" s="33" t="s">
        <v>158</v>
      </c>
      <c r="H20" s="45">
        <v>16072.190774000001</v>
      </c>
      <c r="I20" s="45">
        <v>14373.756686000001</v>
      </c>
      <c r="J20" s="45">
        <v>15746.108356000001</v>
      </c>
      <c r="K20" s="45">
        <v>12073.3291899179</v>
      </c>
      <c r="L20" s="45">
        <v>12292.504608688299</v>
      </c>
      <c r="M20" s="45">
        <v>11832.798435648399</v>
      </c>
      <c r="N20" s="45">
        <v>10969.4104666537</v>
      </c>
      <c r="O20" s="45">
        <v>10474.5356405517</v>
      </c>
      <c r="P20" s="45">
        <v>10418.584958824</v>
      </c>
      <c r="Q20" s="45">
        <v>10269.3972104817</v>
      </c>
      <c r="R20" s="45">
        <v>9851.3514355090992</v>
      </c>
    </row>
    <row r="21" spans="2:21" ht="20.100000000000001" customHeight="1">
      <c r="B21" s="27" t="s">
        <v>45</v>
      </c>
      <c r="F21" s="29" t="s">
        <v>13</v>
      </c>
      <c r="G21" s="33" t="s">
        <v>158</v>
      </c>
      <c r="H21" s="45">
        <v>19960.70234</v>
      </c>
      <c r="I21" s="45">
        <v>14907.030074</v>
      </c>
      <c r="J21" s="45">
        <v>11396.866223999999</v>
      </c>
      <c r="K21" s="45">
        <v>9464.3476755308093</v>
      </c>
      <c r="L21" s="45">
        <v>9633.0820870044099</v>
      </c>
      <c r="M21" s="45">
        <v>9444.0211760661605</v>
      </c>
      <c r="N21" s="45">
        <v>7688.5008184575099</v>
      </c>
      <c r="O21" s="45">
        <v>7369.0679618467002</v>
      </c>
      <c r="P21" s="45">
        <v>7497.83860346864</v>
      </c>
      <c r="Q21" s="45">
        <v>7249.0271601390396</v>
      </c>
      <c r="R21" s="45">
        <v>6346.8835040078202</v>
      </c>
    </row>
    <row r="22" spans="2:21" ht="20.100000000000001" customHeight="1">
      <c r="B22" s="27" t="s">
        <v>45</v>
      </c>
      <c r="F22" s="29" t="s">
        <v>107</v>
      </c>
      <c r="G22" s="33" t="s">
        <v>158</v>
      </c>
      <c r="H22" s="45">
        <v>27112.247027000001</v>
      </c>
      <c r="I22" s="45">
        <v>22554.593658000002</v>
      </c>
      <c r="J22" s="45">
        <v>17180.221029</v>
      </c>
      <c r="K22" s="45">
        <v>17216.9889799679</v>
      </c>
      <c r="L22" s="45">
        <v>18736.505440246099</v>
      </c>
      <c r="M22" s="45">
        <v>18436.415857270302</v>
      </c>
      <c r="N22" s="45">
        <v>16844.859976302399</v>
      </c>
      <c r="O22" s="45">
        <v>16953.255341207401</v>
      </c>
      <c r="P22" s="45">
        <v>16251.5443459134</v>
      </c>
      <c r="Q22" s="45">
        <v>15158.828517121799</v>
      </c>
      <c r="R22" s="45">
        <v>14314.2345484733</v>
      </c>
    </row>
    <row r="23" spans="2:21" ht="20.100000000000001" customHeight="1">
      <c r="B23" s="27" t="s">
        <v>45</v>
      </c>
      <c r="F23" s="29" t="s">
        <v>163</v>
      </c>
      <c r="G23" s="33" t="s">
        <v>158</v>
      </c>
      <c r="H23" s="45">
        <v>3577.772931</v>
      </c>
      <c r="I23" s="45">
        <v>2857.0713850000002</v>
      </c>
      <c r="J23" s="45">
        <v>3175.884759</v>
      </c>
      <c r="K23" s="45">
        <v>3771.26121808265</v>
      </c>
      <c r="L23" s="45">
        <v>3760.7206997593298</v>
      </c>
      <c r="M23" s="45">
        <v>3624.8941441665002</v>
      </c>
      <c r="N23" s="45">
        <v>3423.3264690670399</v>
      </c>
      <c r="O23" s="45">
        <v>3245.3025469296499</v>
      </c>
      <c r="P23" s="45">
        <v>3070.7313750254398</v>
      </c>
      <c r="Q23" s="45">
        <v>2844.2157240583601</v>
      </c>
      <c r="R23" s="45">
        <v>2739.9598048036901</v>
      </c>
    </row>
    <row r="24" spans="2:21" ht="19.5" customHeight="1">
      <c r="B24" s="27" t="s">
        <v>45</v>
      </c>
      <c r="F24" s="29" t="s">
        <v>150</v>
      </c>
      <c r="G24" s="33" t="s">
        <v>158</v>
      </c>
      <c r="H24" s="45">
        <v>193.98291850000001</v>
      </c>
      <c r="I24" s="45">
        <v>211.7682135</v>
      </c>
      <c r="J24" s="45">
        <v>211.7682135</v>
      </c>
      <c r="K24" s="45">
        <v>235.80001379593099</v>
      </c>
      <c r="L24" s="45">
        <v>245.10549634970701</v>
      </c>
      <c r="M24" s="45">
        <v>241.103827596511</v>
      </c>
      <c r="N24" s="45">
        <v>240.41975330456401</v>
      </c>
      <c r="O24" s="45">
        <v>238.10323677610199</v>
      </c>
      <c r="P24" s="45">
        <v>235.88262922377399</v>
      </c>
      <c r="Q24" s="45">
        <v>237.13641213441201</v>
      </c>
      <c r="R24" s="45">
        <v>244.212872754015</v>
      </c>
    </row>
    <row r="25" spans="2:21" ht="19.5" customHeight="1">
      <c r="B25" t="s">
        <v>45</v>
      </c>
      <c r="F25" s="29" t="s">
        <v>164</v>
      </c>
      <c r="G25" s="33" t="s">
        <v>158</v>
      </c>
      <c r="H25" s="45">
        <f>H26-SUM(H20:H24)</f>
        <v>1153.6752020000131</v>
      </c>
      <c r="I25" s="45">
        <f>I26-SUM(I20:I24)</f>
        <v>1504.2662710000004</v>
      </c>
      <c r="J25" s="45">
        <f t="shared" ref="J25:R25" si="5">J26-SUM(J20:J24)</f>
        <v>1223.728439999999</v>
      </c>
      <c r="K25" s="45">
        <f t="shared" si="5"/>
        <v>1327.2784174418121</v>
      </c>
      <c r="L25" s="45">
        <f t="shared" si="5"/>
        <v>1331.822459149349</v>
      </c>
      <c r="M25" s="45">
        <f t="shared" si="5"/>
        <v>1294.9565574295266</v>
      </c>
      <c r="N25" s="45">
        <f t="shared" si="5"/>
        <v>1285.1979901563827</v>
      </c>
      <c r="O25" s="45">
        <f t="shared" si="5"/>
        <v>1286.3961784748535</v>
      </c>
      <c r="P25" s="45">
        <f t="shared" si="5"/>
        <v>1259.9309684481486</v>
      </c>
      <c r="Q25" s="45">
        <f t="shared" si="5"/>
        <v>1236.3164732831865</v>
      </c>
      <c r="R25" s="45">
        <f t="shared" si="5"/>
        <v>1230.6165930536736</v>
      </c>
    </row>
    <row r="26" spans="2:21" ht="18" customHeight="1">
      <c r="B26" s="76" t="s">
        <v>45</v>
      </c>
      <c r="F26" s="76" t="s">
        <v>165</v>
      </c>
      <c r="G26" s="41" t="s">
        <v>158</v>
      </c>
      <c r="H26" s="77">
        <v>68070.571192500007</v>
      </c>
      <c r="I26" s="77">
        <v>56408.486287500004</v>
      </c>
      <c r="J26" s="77">
        <v>48934.577021500001</v>
      </c>
      <c r="K26" s="77">
        <v>44089.005494737001</v>
      </c>
      <c r="L26" s="77">
        <v>45999.740791197197</v>
      </c>
      <c r="M26" s="77">
        <v>44874.189998177397</v>
      </c>
      <c r="N26" s="77">
        <v>40451.7154739416</v>
      </c>
      <c r="O26" s="77">
        <v>39566.660905786397</v>
      </c>
      <c r="P26" s="77">
        <v>38734.512880903399</v>
      </c>
      <c r="Q26" s="77">
        <v>36994.9214972185</v>
      </c>
      <c r="R26" s="77">
        <v>34727.258758601602</v>
      </c>
    </row>
    <row r="27" spans="2:21" ht="18" customHeight="1">
      <c r="B27" s="76" t="s">
        <v>45</v>
      </c>
      <c r="F27" s="49" t="s">
        <v>166</v>
      </c>
      <c r="G27" s="41" t="s">
        <v>158</v>
      </c>
      <c r="H27" s="77">
        <v>123952.84138497899</v>
      </c>
      <c r="I27" s="77">
        <v>115023.468481053</v>
      </c>
      <c r="J27" s="77">
        <v>109257.65047338</v>
      </c>
      <c r="K27" s="77">
        <v>105340.473186132</v>
      </c>
      <c r="L27" s="77">
        <v>102937.753877387</v>
      </c>
      <c r="M27" s="77">
        <v>98365.051268507101</v>
      </c>
      <c r="N27" s="77">
        <v>93348.583905172098</v>
      </c>
      <c r="O27" s="77">
        <v>91476.351852442502</v>
      </c>
      <c r="P27" s="77">
        <v>89884.939108431994</v>
      </c>
      <c r="Q27" s="77">
        <v>86631.424462647003</v>
      </c>
      <c r="R27" s="77">
        <v>84353.634204539194</v>
      </c>
    </row>
    <row r="28" spans="2:21" ht="9.9499999999999993" customHeight="1">
      <c r="B28" t="s">
        <v>45</v>
      </c>
      <c r="F28" s="47"/>
      <c r="G28" s="48" t="s">
        <v>46</v>
      </c>
      <c r="H28" s="48"/>
      <c r="I28" s="48"/>
      <c r="J28" s="48"/>
      <c r="K28" s="48"/>
      <c r="L28" s="56"/>
      <c r="M28" s="57"/>
      <c r="N28" s="57"/>
      <c r="O28" s="48" t="s">
        <v>46</v>
      </c>
      <c r="P28" s="48"/>
      <c r="Q28" s="48"/>
      <c r="R28" s="48"/>
    </row>
    <row r="29" spans="2:21" ht="9.9499999999999993" customHeight="1">
      <c r="B29" t="s">
        <v>45</v>
      </c>
      <c r="G29" s="38" t="s">
        <v>46</v>
      </c>
      <c r="L29" s="51"/>
      <c r="M29" s="27"/>
      <c r="N29" s="27"/>
      <c r="O29" s="38" t="s">
        <v>46</v>
      </c>
      <c r="Q29" s="38"/>
    </row>
    <row r="30" spans="2:21" ht="13.9" customHeight="1">
      <c r="B30" t="s">
        <v>45</v>
      </c>
      <c r="F30" s="23" t="s">
        <v>68</v>
      </c>
      <c r="M30" s="38" t="s">
        <v>46</v>
      </c>
      <c r="U30" s="27" t="s">
        <v>45</v>
      </c>
    </row>
    <row r="31" spans="2:21" ht="18" customHeight="1">
      <c r="B31" t="s">
        <v>45</v>
      </c>
      <c r="F31" s="147" t="s">
        <v>167</v>
      </c>
    </row>
    <row r="32" spans="2:21" ht="18" customHeight="1">
      <c r="B32" t="s">
        <v>45</v>
      </c>
      <c r="F32" s="49" t="s">
        <v>95</v>
      </c>
    </row>
    <row r="33" spans="2:21" ht="13.9" customHeight="1">
      <c r="B33" t="s">
        <v>45</v>
      </c>
      <c r="F33" s="49" t="s">
        <v>96</v>
      </c>
      <c r="M33" s="38" t="s">
        <v>46</v>
      </c>
    </row>
    <row r="34" spans="2:21" ht="13.9" customHeight="1">
      <c r="B34" t="s">
        <v>45</v>
      </c>
      <c r="F34" s="40" t="s">
        <v>168</v>
      </c>
    </row>
    <row r="35" spans="2:21" ht="13.9" customHeight="1">
      <c r="B35" t="s">
        <v>45</v>
      </c>
    </row>
    <row r="36" spans="2:21">
      <c r="B36" t="s">
        <v>45</v>
      </c>
    </row>
    <row r="37" spans="2:21" ht="13.9" customHeight="1">
      <c r="G37" s="38" t="s">
        <v>46</v>
      </c>
      <c r="M37" s="38" t="s">
        <v>46</v>
      </c>
      <c r="U37" s="27" t="s">
        <v>45</v>
      </c>
    </row>
  </sheetData>
  <hyperlinks>
    <hyperlink ref="H1" location="Contents!A1" display="Back to Table of Contents" xr:uid="{00000000-0004-0000-0800-000000000000}"/>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55"/>
  <sheetViews>
    <sheetView topLeftCell="A2" zoomScale="80" zoomScaleNormal="80" workbookViewId="0">
      <selection activeCell="G3" sqref="G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 min="16" max="16" width="10.7109375" customWidth="1"/>
    <col min="17" max="17" width="10.28515625" customWidth="1"/>
    <col min="18" max="18" width="10.42578125" customWidth="1"/>
  </cols>
  <sheetData>
    <row r="1" spans="1:21" ht="57" customHeight="1">
      <c r="A1" s="11" t="s">
        <v>43</v>
      </c>
      <c r="H1" s="136" t="str">
        <f>HYPERLINK("#'Contents'!A1", "Back to Table of Contents")</f>
        <v>Back to Table of Contents</v>
      </c>
    </row>
    <row r="2" spans="1:21" ht="18" customHeight="1">
      <c r="A2" s="124" t="s">
        <v>44</v>
      </c>
      <c r="B2" s="126"/>
      <c r="C2" s="126"/>
      <c r="D2" s="126"/>
      <c r="E2" s="126"/>
      <c r="F2" s="126"/>
      <c r="G2" s="126"/>
      <c r="H2" s="126"/>
      <c r="I2" s="126"/>
      <c r="J2" s="126"/>
      <c r="K2" s="126"/>
      <c r="L2" s="126"/>
      <c r="M2" s="126"/>
      <c r="N2" s="126"/>
      <c r="O2" s="126"/>
    </row>
    <row r="3" spans="1:21" ht="18" customHeight="1">
      <c r="A3" s="123">
        <f>YEAR(A2)</f>
        <v>2023</v>
      </c>
      <c r="B3" s="123" t="s">
        <v>45</v>
      </c>
      <c r="C3" s="126"/>
      <c r="D3" s="126"/>
      <c r="E3" s="126"/>
      <c r="F3" s="125"/>
      <c r="G3" s="126"/>
      <c r="H3" s="127">
        <f>A3-1</f>
        <v>2022</v>
      </c>
      <c r="I3" s="127">
        <f t="shared" ref="I3:K3" si="0">H3+1</f>
        <v>2023</v>
      </c>
      <c r="J3" s="127">
        <f t="shared" si="0"/>
        <v>2024</v>
      </c>
      <c r="K3" s="127">
        <f t="shared" si="0"/>
        <v>2025</v>
      </c>
      <c r="L3" s="126"/>
      <c r="M3" s="126"/>
      <c r="N3" s="126"/>
      <c r="O3" s="126"/>
    </row>
    <row r="4" spans="1:21" ht="18" customHeight="1">
      <c r="A4" s="123">
        <f>MONTH(A2)</f>
        <v>9</v>
      </c>
      <c r="B4" s="123" t="s">
        <v>45</v>
      </c>
      <c r="C4" s="126"/>
      <c r="D4" s="126"/>
      <c r="E4" s="126"/>
      <c r="F4" s="125"/>
      <c r="G4" s="126"/>
      <c r="H4" s="126"/>
      <c r="I4" s="126"/>
      <c r="J4" s="126"/>
      <c r="K4" s="126"/>
      <c r="L4" s="126"/>
      <c r="M4" s="126"/>
      <c r="N4" s="126"/>
      <c r="O4" s="126"/>
    </row>
    <row r="5" spans="1:21" ht="18" customHeight="1">
      <c r="B5" t="s">
        <v>45</v>
      </c>
      <c r="F5" s="29"/>
    </row>
    <row r="6" spans="1:21" ht="18" customHeight="1">
      <c r="B6" t="s">
        <v>45</v>
      </c>
      <c r="D6" s="27" t="s">
        <v>45</v>
      </c>
      <c r="F6" s="16" t="s">
        <v>9</v>
      </c>
      <c r="G6" s="48"/>
      <c r="H6" s="48" t="s">
        <v>46</v>
      </c>
      <c r="I6" s="48"/>
      <c r="J6" s="48"/>
      <c r="K6" s="48"/>
      <c r="L6" s="48"/>
      <c r="M6" s="48"/>
      <c r="N6" s="48"/>
    </row>
    <row r="7" spans="1:21" ht="18" customHeight="1">
      <c r="B7" t="s">
        <v>45</v>
      </c>
      <c r="F7" s="81"/>
      <c r="G7" s="32"/>
      <c r="H7" s="32"/>
      <c r="I7" s="32"/>
      <c r="J7" s="32"/>
      <c r="K7" s="32"/>
      <c r="L7" s="149" t="s">
        <v>86</v>
      </c>
      <c r="M7" s="150"/>
      <c r="N7" s="150"/>
    </row>
    <row r="8" spans="1:21" ht="20.100000000000001" customHeight="1">
      <c r="B8" t="s">
        <v>45</v>
      </c>
      <c r="D8" s="27" t="s">
        <v>45</v>
      </c>
      <c r="F8" s="60"/>
      <c r="G8" s="41" t="s">
        <v>87</v>
      </c>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21" ht="27.95" customHeight="1">
      <c r="B9" t="s">
        <v>45</v>
      </c>
      <c r="F9" s="42" t="s">
        <v>169</v>
      </c>
      <c r="G9" s="33" t="s">
        <v>46</v>
      </c>
      <c r="H9" s="36"/>
      <c r="I9" s="36"/>
      <c r="J9" s="36"/>
      <c r="K9" s="36"/>
      <c r="L9" s="36"/>
      <c r="M9" s="36"/>
      <c r="N9" s="36"/>
    </row>
    <row r="10" spans="1:21" ht="20.100000000000001" customHeight="1">
      <c r="B10" t="s">
        <v>45</v>
      </c>
      <c r="F10" s="29" t="s">
        <v>170</v>
      </c>
      <c r="G10" s="33"/>
      <c r="H10" s="36"/>
      <c r="I10" s="36"/>
      <c r="J10" s="36"/>
      <c r="K10" s="36"/>
      <c r="L10" s="36"/>
      <c r="M10" s="36"/>
      <c r="N10" s="36"/>
    </row>
    <row r="11" spans="1:21" ht="27.95" customHeight="1">
      <c r="B11" t="s">
        <v>45</v>
      </c>
      <c r="F11" s="29" t="s">
        <v>104</v>
      </c>
      <c r="G11" s="33"/>
      <c r="H11" s="82"/>
      <c r="I11" s="82"/>
      <c r="J11" s="82"/>
      <c r="K11" s="82"/>
      <c r="L11" s="82"/>
      <c r="M11" s="82"/>
      <c r="N11" s="82"/>
    </row>
    <row r="12" spans="1:21" ht="20.100000000000001" customHeight="1">
      <c r="B12" s="27" t="s">
        <v>45</v>
      </c>
      <c r="F12" s="29" t="s">
        <v>171</v>
      </c>
      <c r="G12" s="33" t="s">
        <v>115</v>
      </c>
      <c r="H12" s="83">
        <v>102.66882389758899</v>
      </c>
      <c r="I12" s="83">
        <v>100.30100498013201</v>
      </c>
      <c r="J12" s="83">
        <v>84.496193911298903</v>
      </c>
      <c r="K12" s="83">
        <v>75.545249590398498</v>
      </c>
      <c r="L12" s="46">
        <f t="shared" ref="L12:N19" si="3">(I12/H12-1)*100</f>
        <v>-2.3062686681001199</v>
      </c>
      <c r="M12" s="46">
        <f t="shared" si="3"/>
        <v>-15.757380568583311</v>
      </c>
      <c r="N12" s="46">
        <f t="shared" si="3"/>
        <v>-10.593310664734545</v>
      </c>
    </row>
    <row r="13" spans="1:21" ht="20.100000000000001" customHeight="1">
      <c r="B13" s="27" t="s">
        <v>45</v>
      </c>
      <c r="F13" s="29" t="s">
        <v>172</v>
      </c>
      <c r="G13" s="33" t="s">
        <v>115</v>
      </c>
      <c r="H13" s="83">
        <v>107.186252149083</v>
      </c>
      <c r="I13" s="83">
        <v>100.30100498013201</v>
      </c>
      <c r="J13" s="83">
        <v>82.194741158851002</v>
      </c>
      <c r="K13" s="83">
        <v>71.977079094189506</v>
      </c>
      <c r="L13" s="46">
        <f t="shared" si="3"/>
        <v>-6.4236289924331498</v>
      </c>
      <c r="M13" s="46">
        <f t="shared" si="3"/>
        <v>-18.051926623135593</v>
      </c>
      <c r="N13" s="46">
        <f t="shared" si="3"/>
        <v>-12.431041111151696</v>
      </c>
      <c r="P13" s="84"/>
      <c r="Q13" s="84"/>
      <c r="R13" s="84"/>
      <c r="S13" s="84"/>
      <c r="T13" s="84"/>
      <c r="U13" s="84"/>
    </row>
    <row r="14" spans="1:21" ht="27.95" customHeight="1">
      <c r="B14" t="s">
        <v>45</v>
      </c>
      <c r="F14" s="29" t="s">
        <v>173</v>
      </c>
      <c r="G14" s="33"/>
      <c r="H14" s="30"/>
      <c r="I14" s="30"/>
      <c r="J14" s="30"/>
      <c r="K14" s="30"/>
      <c r="L14" s="46"/>
      <c r="M14" s="46"/>
      <c r="N14" s="46"/>
    </row>
    <row r="15" spans="1:21" ht="20.100000000000001" customHeight="1">
      <c r="B15" s="27" t="s">
        <v>45</v>
      </c>
      <c r="F15" s="29" t="s">
        <v>171</v>
      </c>
      <c r="G15" s="33" t="s">
        <v>115</v>
      </c>
      <c r="H15" s="30">
        <v>371.5</v>
      </c>
      <c r="I15" s="30">
        <v>267.41863553113598</v>
      </c>
      <c r="J15" s="30">
        <v>224.86943426190501</v>
      </c>
      <c r="K15" s="30">
        <v>206.69873868066199</v>
      </c>
      <c r="L15" s="46">
        <f t="shared" si="3"/>
        <v>-28.016518026612125</v>
      </c>
      <c r="M15" s="46">
        <f t="shared" si="3"/>
        <v>-15.91108307942768</v>
      </c>
      <c r="N15" s="46">
        <f t="shared" si="3"/>
        <v>-8.080553784859724</v>
      </c>
    </row>
    <row r="16" spans="1:21" ht="20.100000000000001" customHeight="1">
      <c r="B16" s="27" t="s">
        <v>45</v>
      </c>
      <c r="F16" s="29" t="s">
        <v>172</v>
      </c>
      <c r="G16" s="33" t="s">
        <v>115</v>
      </c>
      <c r="H16" s="30">
        <v>387.84599999999898</v>
      </c>
      <c r="I16" s="30">
        <v>267.41863553113501</v>
      </c>
      <c r="J16" s="30">
        <v>218.744585857884</v>
      </c>
      <c r="K16" s="30">
        <v>196.93589660967999</v>
      </c>
      <c r="L16" s="46">
        <f t="shared" si="3"/>
        <v>-31.050304623191749</v>
      </c>
      <c r="M16" s="46">
        <f t="shared" si="3"/>
        <v>-18.201442684267978</v>
      </c>
      <c r="N16" s="46">
        <f t="shared" si="3"/>
        <v>-9.9699332729418444</v>
      </c>
    </row>
    <row r="17" spans="1:18" ht="15.75" customHeight="1">
      <c r="B17" t="s">
        <v>45</v>
      </c>
      <c r="F17" s="29" t="s">
        <v>174</v>
      </c>
      <c r="H17" s="30"/>
      <c r="I17" s="30"/>
      <c r="J17" s="30"/>
      <c r="K17" s="30"/>
      <c r="L17" s="46"/>
      <c r="M17" s="46"/>
      <c r="N17" s="46"/>
    </row>
    <row r="18" spans="1:18" ht="16.5" customHeight="1">
      <c r="B18" s="27" t="s">
        <v>45</v>
      </c>
      <c r="F18" s="29" t="s">
        <v>171</v>
      </c>
      <c r="G18" s="33" t="s">
        <v>115</v>
      </c>
      <c r="H18" s="30">
        <v>363.95688644688602</v>
      </c>
      <c r="I18" s="30">
        <v>263.62922802197801</v>
      </c>
      <c r="J18" s="30">
        <v>223.07054630357101</v>
      </c>
      <c r="K18" s="30">
        <v>205.36489318620599</v>
      </c>
      <c r="L18" s="46">
        <f t="shared" si="3"/>
        <v>-27.565808523188728</v>
      </c>
      <c r="M18" s="46">
        <f t="shared" si="3"/>
        <v>-15.38474395374163</v>
      </c>
      <c r="N18" s="46">
        <f t="shared" si="3"/>
        <v>-7.937243805047145</v>
      </c>
    </row>
    <row r="19" spans="1:18" ht="15.75" customHeight="1">
      <c r="B19" s="27" t="s">
        <v>45</v>
      </c>
      <c r="F19" s="29" t="s">
        <v>172</v>
      </c>
      <c r="G19" s="33" t="s">
        <v>115</v>
      </c>
      <c r="H19" s="30">
        <v>379.97098945054898</v>
      </c>
      <c r="I19" s="30">
        <v>263.62922802197801</v>
      </c>
      <c r="J19" s="30">
        <v>216.99469484783199</v>
      </c>
      <c r="K19" s="30">
        <v>195.66505161049901</v>
      </c>
      <c r="L19" s="46">
        <f t="shared" si="3"/>
        <v>-30.618590539452796</v>
      </c>
      <c r="M19" s="46">
        <f t="shared" si="3"/>
        <v>-17.689439643717442</v>
      </c>
      <c r="N19" s="46">
        <f t="shared" si="3"/>
        <v>-9.8295689912098805</v>
      </c>
    </row>
    <row r="20" spans="1:18" ht="13.9" customHeight="1">
      <c r="B20" t="s">
        <v>45</v>
      </c>
      <c r="F20" s="29"/>
      <c r="G20" s="33"/>
      <c r="H20" s="63"/>
      <c r="I20" s="63"/>
      <c r="J20" s="63"/>
      <c r="K20" s="63"/>
      <c r="L20" s="63"/>
      <c r="M20" s="63"/>
      <c r="N20" s="63"/>
    </row>
    <row r="21" spans="1:18" ht="13.9" customHeight="1">
      <c r="A21" s="126"/>
      <c r="B21" s="123" t="s">
        <v>45</v>
      </c>
      <c r="C21" s="126"/>
      <c r="D21" s="126"/>
      <c r="E21" s="126"/>
      <c r="F21" s="125"/>
      <c r="G21" s="126"/>
      <c r="H21" s="127" t="str">
        <f t="shared" ref="H21:K21" si="4">CONCATENATE(H$3-1,"-",RIGHT(H$3,2))</f>
        <v>2021-22</v>
      </c>
      <c r="I21" s="127" t="str">
        <f t="shared" si="4"/>
        <v>2022-23</v>
      </c>
      <c r="J21" s="127" t="str">
        <f t="shared" si="4"/>
        <v>2023-24</v>
      </c>
      <c r="K21" s="127" t="str">
        <f t="shared" si="4"/>
        <v>2024-25</v>
      </c>
      <c r="L21" s="126"/>
      <c r="M21" s="126"/>
      <c r="N21" s="126"/>
      <c r="O21" s="126"/>
    </row>
    <row r="22" spans="1:18" ht="13.9" customHeight="1">
      <c r="B22" s="27" t="s">
        <v>45</v>
      </c>
      <c r="F22" s="29"/>
    </row>
    <row r="23" spans="1:18" ht="13.9" customHeight="1">
      <c r="B23" t="s">
        <v>45</v>
      </c>
      <c r="F23" s="29"/>
      <c r="O23" s="38"/>
    </row>
    <row r="24" spans="1:18" ht="17.25" customHeight="1">
      <c r="B24" t="s">
        <v>45</v>
      </c>
      <c r="F24" s="29"/>
      <c r="G24" s="32"/>
      <c r="H24" s="32"/>
      <c r="I24" s="32"/>
      <c r="J24" s="32"/>
      <c r="K24" s="32"/>
      <c r="L24" s="149" t="s">
        <v>86</v>
      </c>
      <c r="M24" s="150"/>
      <c r="N24" s="150"/>
      <c r="R24" s="27"/>
    </row>
    <row r="25" spans="1:18" ht="20.100000000000001" customHeight="1">
      <c r="B25" t="s">
        <v>45</v>
      </c>
      <c r="F25" s="29"/>
      <c r="G25" s="41" t="s">
        <v>87</v>
      </c>
      <c r="H25" s="41" t="str">
        <f>CONCATENATE(H$3-1,"–",RIGHT(H$3,2))</f>
        <v>2021–22</v>
      </c>
      <c r="I25" s="41" t="str">
        <f>CONCATENATE(CONCATENATE(I$3-1,"–",RIGHT(I$3,2)),IF($A$4&gt;6,""," s"))</f>
        <v>2022–23</v>
      </c>
      <c r="J25" s="41" t="str">
        <f>CONCATENATE(CONCATENATE(J$3-1,"–",RIGHT(J$3,2))," f")</f>
        <v>2023–24 f</v>
      </c>
      <c r="K25" s="41" t="str">
        <f>CONCATENATE(CONCATENATE(K$3-1,"–",RIGHT(K$3,2))," f")</f>
        <v>2024–25 f</v>
      </c>
      <c r="L25" s="41" t="str">
        <f>I25</f>
        <v>2022–23</v>
      </c>
      <c r="M25" s="41" t="str">
        <f t="shared" ref="M25:N25" si="5">J25</f>
        <v>2023–24 f</v>
      </c>
      <c r="N25" s="41" t="str">
        <f t="shared" si="5"/>
        <v>2024–25 f</v>
      </c>
      <c r="R25" s="27"/>
    </row>
    <row r="26" spans="1:18" ht="20.100000000000001" customHeight="1">
      <c r="B26" t="s">
        <v>45</v>
      </c>
      <c r="F26" s="42" t="s">
        <v>50</v>
      </c>
      <c r="G26" s="33"/>
      <c r="H26" s="36"/>
      <c r="I26" s="36"/>
      <c r="J26" s="36"/>
      <c r="K26" s="36"/>
      <c r="L26" s="36"/>
      <c r="M26" s="36"/>
      <c r="N26" s="36"/>
      <c r="R26" s="85"/>
    </row>
    <row r="27" spans="1:18" ht="20.100000000000001" customHeight="1">
      <c r="B27" t="s">
        <v>45</v>
      </c>
      <c r="F27" s="29" t="s">
        <v>175</v>
      </c>
      <c r="G27" s="33" t="s">
        <v>46</v>
      </c>
      <c r="H27" s="36"/>
      <c r="I27" s="36"/>
      <c r="J27" s="36"/>
      <c r="K27" s="36"/>
      <c r="L27" s="36"/>
      <c r="M27" s="36"/>
      <c r="N27" s="36"/>
      <c r="R27" s="85"/>
    </row>
    <row r="28" spans="1:18" ht="20.100000000000001" customHeight="1">
      <c r="B28" s="27" t="s">
        <v>45</v>
      </c>
      <c r="F28" s="29" t="s">
        <v>176</v>
      </c>
      <c r="G28" s="33" t="s">
        <v>105</v>
      </c>
      <c r="H28" s="86">
        <v>5.78</v>
      </c>
      <c r="I28" s="86">
        <v>5.6301249999999996</v>
      </c>
      <c r="J28" s="86">
        <v>5.78</v>
      </c>
      <c r="K28" s="86">
        <v>5.78</v>
      </c>
      <c r="L28" s="46">
        <f t="shared" ref="L28:N40" si="6">(I28/H28-1)*100</f>
        <v>-2.5929930795847822</v>
      </c>
      <c r="M28" s="46">
        <f t="shared" si="6"/>
        <v>2.6620190493106488</v>
      </c>
      <c r="N28" s="46">
        <f t="shared" si="6"/>
        <v>0</v>
      </c>
      <c r="R28" s="85"/>
    </row>
    <row r="29" spans="1:18" ht="20.100000000000001" customHeight="1">
      <c r="B29" s="27" t="s">
        <v>45</v>
      </c>
      <c r="F29" s="29" t="s">
        <v>104</v>
      </c>
      <c r="G29" s="33" t="s">
        <v>105</v>
      </c>
      <c r="H29" s="30">
        <v>928.96030782584796</v>
      </c>
      <c r="I29" s="30">
        <v>955.44213413800605</v>
      </c>
      <c r="J29" s="30">
        <v>985.40710346821595</v>
      </c>
      <c r="K29" s="30">
        <v>1014.45323871318</v>
      </c>
      <c r="L29" s="46">
        <f t="shared" si="6"/>
        <v>2.8506951361717991</v>
      </c>
      <c r="M29" s="46">
        <f t="shared" si="6"/>
        <v>3.1362411452833916</v>
      </c>
      <c r="N29" s="46">
        <f t="shared" si="6"/>
        <v>2.947627954246923</v>
      </c>
      <c r="R29" s="85"/>
    </row>
    <row r="30" spans="1:18" ht="20.100000000000001" customHeight="1">
      <c r="B30" s="27" t="s">
        <v>45</v>
      </c>
      <c r="F30" s="39" t="s">
        <v>108</v>
      </c>
      <c r="G30" s="33" t="s">
        <v>105</v>
      </c>
      <c r="H30" s="30">
        <v>168.057653610275</v>
      </c>
      <c r="I30" s="30">
        <v>168.204263339954</v>
      </c>
      <c r="J30" s="30">
        <v>177.55769541696301</v>
      </c>
      <c r="K30" s="30">
        <v>177.95776297297701</v>
      </c>
      <c r="L30" s="46">
        <f t="shared" si="6"/>
        <v>8.723775831060987E-2</v>
      </c>
      <c r="M30" s="46">
        <f t="shared" si="6"/>
        <v>5.5607580279371405</v>
      </c>
      <c r="N30" s="46">
        <f t="shared" si="6"/>
        <v>0.22531693434886257</v>
      </c>
      <c r="R30" s="85"/>
    </row>
    <row r="31" spans="1:18" ht="27.95" customHeight="1">
      <c r="B31" t="s">
        <v>45</v>
      </c>
      <c r="F31" s="29" t="s">
        <v>177</v>
      </c>
      <c r="G31" s="33"/>
      <c r="H31" s="36"/>
      <c r="I31" s="36"/>
      <c r="J31" s="36"/>
      <c r="K31" s="36"/>
      <c r="L31" s="46"/>
      <c r="M31" s="46"/>
      <c r="N31" s="46"/>
      <c r="R31" s="85"/>
    </row>
    <row r="32" spans="1:18" ht="20.100000000000001" customHeight="1">
      <c r="B32" s="27" t="s">
        <v>45</v>
      </c>
      <c r="F32" s="29" t="s">
        <v>178</v>
      </c>
      <c r="G32" s="33" t="s">
        <v>105</v>
      </c>
      <c r="H32" s="86">
        <v>0.80960224199999997</v>
      </c>
      <c r="I32" s="86">
        <v>1.2109217880000001</v>
      </c>
      <c r="J32" s="86">
        <v>0.99908560371879995</v>
      </c>
      <c r="K32" s="86">
        <v>1.1056586345054999</v>
      </c>
      <c r="L32" s="46">
        <f t="shared" si="6"/>
        <v>49.569964753136155</v>
      </c>
      <c r="M32" s="46">
        <f t="shared" si="6"/>
        <v>-17.493795749688836</v>
      </c>
      <c r="N32" s="46">
        <f t="shared" si="6"/>
        <v>10.667056995918411</v>
      </c>
      <c r="R32" s="85"/>
    </row>
    <row r="33" spans="2:23" ht="20.100000000000001" customHeight="1">
      <c r="B33" s="27" t="s">
        <v>45</v>
      </c>
      <c r="F33" s="29" t="s">
        <v>179</v>
      </c>
      <c r="G33" s="33" t="s">
        <v>90</v>
      </c>
      <c r="H33" s="37">
        <v>1046.625959</v>
      </c>
      <c r="I33" s="37">
        <v>1325.6496420000001</v>
      </c>
      <c r="J33" s="37">
        <v>1167.85591912264</v>
      </c>
      <c r="K33" s="37">
        <v>1168.08156891112</v>
      </c>
      <c r="L33" s="46">
        <f t="shared" si="6"/>
        <v>26.659350515879954</v>
      </c>
      <c r="M33" s="46">
        <f t="shared" si="6"/>
        <v>-11.903124164790446</v>
      </c>
      <c r="N33" s="46">
        <f t="shared" si="6"/>
        <v>1.9321714672604351E-2</v>
      </c>
      <c r="R33" s="85"/>
    </row>
    <row r="34" spans="2:23" ht="20.100000000000001" customHeight="1">
      <c r="B34" s="27" t="s">
        <v>45</v>
      </c>
      <c r="F34" s="29" t="s">
        <v>180</v>
      </c>
      <c r="G34" s="33" t="s">
        <v>90</v>
      </c>
      <c r="H34" s="37">
        <v>1165.8803539626001</v>
      </c>
      <c r="I34" s="37">
        <v>1379.7487606156899</v>
      </c>
      <c r="J34" s="37">
        <v>1167.85591912264</v>
      </c>
      <c r="K34" s="37">
        <v>1131.19672030015</v>
      </c>
      <c r="L34" s="46">
        <f t="shared" si="6"/>
        <v>18.343941205132474</v>
      </c>
      <c r="M34" s="46">
        <f t="shared" si="6"/>
        <v>-15.357349652446594</v>
      </c>
      <c r="N34" s="46">
        <f t="shared" si="6"/>
        <v>-3.1390172556585938</v>
      </c>
      <c r="R34" s="85"/>
    </row>
    <row r="35" spans="2:23" ht="27.95" customHeight="1">
      <c r="B35" s="27" t="s">
        <v>45</v>
      </c>
      <c r="F35" s="29" t="s">
        <v>104</v>
      </c>
      <c r="G35" s="38" t="s">
        <v>105</v>
      </c>
      <c r="H35" s="30">
        <v>874.14412182000001</v>
      </c>
      <c r="I35" s="30">
        <v>895.43929241000001</v>
      </c>
      <c r="J35" s="30">
        <v>919.84145474925299</v>
      </c>
      <c r="K35" s="30">
        <v>932.99264364451301</v>
      </c>
      <c r="L35" s="46">
        <f t="shared" si="6"/>
        <v>2.4361166606786444</v>
      </c>
      <c r="M35" s="46">
        <f t="shared" si="6"/>
        <v>2.7251609959594969</v>
      </c>
      <c r="N35" s="46">
        <f t="shared" si="6"/>
        <v>1.4297234406384751</v>
      </c>
      <c r="O35" s="85"/>
      <c r="R35" s="23"/>
    </row>
    <row r="36" spans="2:23" ht="20.100000000000001" customHeight="1">
      <c r="B36" s="27" t="s">
        <v>45</v>
      </c>
      <c r="F36" s="29" t="s">
        <v>179</v>
      </c>
      <c r="G36" s="38" t="s">
        <v>90</v>
      </c>
      <c r="H36" s="45">
        <v>132488.709412</v>
      </c>
      <c r="I36" s="45">
        <v>124166.795336</v>
      </c>
      <c r="J36" s="45">
        <v>119981.28788547299</v>
      </c>
      <c r="K36" s="45">
        <v>99123.292300040106</v>
      </c>
      <c r="L36" s="46">
        <f t="shared" si="6"/>
        <v>-6.2812251043380289</v>
      </c>
      <c r="M36" s="46">
        <f t="shared" si="6"/>
        <v>-3.3708749905325797</v>
      </c>
      <c r="N36" s="46">
        <f t="shared" si="6"/>
        <v>-17.384373807808007</v>
      </c>
      <c r="R36" s="23"/>
    </row>
    <row r="37" spans="2:23" ht="20.100000000000001" customHeight="1">
      <c r="B37" s="27" t="s">
        <v>45</v>
      </c>
      <c r="F37" s="29" t="s">
        <v>180</v>
      </c>
      <c r="G37" s="38" t="s">
        <v>90</v>
      </c>
      <c r="H37" s="45">
        <v>147584.70502002101</v>
      </c>
      <c r="I37" s="45">
        <v>129233.98200145899</v>
      </c>
      <c r="J37" s="45">
        <v>119981.28788547299</v>
      </c>
      <c r="K37" s="45">
        <v>95993.247508975895</v>
      </c>
      <c r="L37" s="46">
        <f t="shared" si="6"/>
        <v>-12.434027642683299</v>
      </c>
      <c r="M37" s="46">
        <f t="shared" si="6"/>
        <v>-7.1596448338808738</v>
      </c>
      <c r="N37" s="46">
        <f t="shared" si="6"/>
        <v>-19.99315126488278</v>
      </c>
      <c r="R37" s="85"/>
    </row>
    <row r="38" spans="2:23" ht="27.95" customHeight="1">
      <c r="B38" s="27" t="s">
        <v>45</v>
      </c>
      <c r="F38" s="29" t="s">
        <v>108</v>
      </c>
      <c r="G38" s="38" t="s">
        <v>105</v>
      </c>
      <c r="H38" s="30">
        <v>162.52112769999999</v>
      </c>
      <c r="I38" s="30">
        <v>156.50065495000001</v>
      </c>
      <c r="J38" s="30">
        <v>172.021723319713</v>
      </c>
      <c r="K38" s="30">
        <v>172.421790875727</v>
      </c>
      <c r="L38" s="46">
        <f t="shared" si="6"/>
        <v>-3.7044246709346362</v>
      </c>
      <c r="M38" s="46">
        <f t="shared" si="6"/>
        <v>9.917574066812552</v>
      </c>
      <c r="N38" s="46">
        <f t="shared" si="6"/>
        <v>0.23256804332232317</v>
      </c>
      <c r="P38" s="84"/>
      <c r="Q38" s="84"/>
      <c r="R38" s="84"/>
      <c r="S38" s="84"/>
      <c r="T38" s="84"/>
      <c r="U38" s="84"/>
    </row>
    <row r="39" spans="2:23" ht="20.100000000000001" customHeight="1">
      <c r="B39" s="27" t="s">
        <v>45</v>
      </c>
      <c r="F39" s="29" t="s">
        <v>179</v>
      </c>
      <c r="G39" s="38" t="s">
        <v>90</v>
      </c>
      <c r="H39" s="45">
        <v>67588.170671999993</v>
      </c>
      <c r="I39" s="45">
        <v>62078.235313999998</v>
      </c>
      <c r="J39" s="45">
        <v>47168.0427009083</v>
      </c>
      <c r="K39" s="45">
        <v>41013.869245366499</v>
      </c>
      <c r="L39" s="46">
        <f t="shared" si="6"/>
        <v>-8.1522185069030417</v>
      </c>
      <c r="M39" s="46">
        <f t="shared" si="6"/>
        <v>-24.018389919871197</v>
      </c>
      <c r="N39" s="46">
        <f t="shared" si="6"/>
        <v>-13.047336932264297</v>
      </c>
      <c r="P39" s="84"/>
      <c r="Q39" s="84"/>
      <c r="R39" s="84"/>
      <c r="S39" s="84"/>
      <c r="T39" s="84"/>
      <c r="U39" s="84"/>
    </row>
    <row r="40" spans="2:23" ht="20.100000000000001" customHeight="1">
      <c r="B40" s="27" t="s">
        <v>45</v>
      </c>
      <c r="F40" s="40" t="s">
        <v>180</v>
      </c>
      <c r="G40" s="38" t="s">
        <v>90</v>
      </c>
      <c r="H40" s="45">
        <v>75289.285220906997</v>
      </c>
      <c r="I40" s="45">
        <v>64611.617973567802</v>
      </c>
      <c r="J40" s="45">
        <v>47168.0427009083</v>
      </c>
      <c r="K40" s="45">
        <v>39718.7624665857</v>
      </c>
      <c r="L40" s="46">
        <f t="shared" si="6"/>
        <v>-14.182187034994087</v>
      </c>
      <c r="M40" s="46">
        <f t="shared" si="6"/>
        <v>-26.997583127844837</v>
      </c>
      <c r="N40" s="46">
        <f t="shared" si="6"/>
        <v>-15.793066253688648</v>
      </c>
    </row>
    <row r="41" spans="2:23" ht="9.9499999999999993" customHeight="1">
      <c r="B41" t="s">
        <v>45</v>
      </c>
      <c r="F41" s="47"/>
      <c r="G41" s="48"/>
      <c r="H41" s="48"/>
      <c r="I41" s="48"/>
      <c r="J41" s="48"/>
      <c r="K41" s="48"/>
      <c r="L41" s="48"/>
      <c r="M41" s="48"/>
      <c r="N41" s="48"/>
    </row>
    <row r="42" spans="2:23" ht="19.5" customHeight="1">
      <c r="B42" t="s">
        <v>45</v>
      </c>
      <c r="K42" s="27" t="s">
        <v>45</v>
      </c>
    </row>
    <row r="43" spans="2:23" ht="18" customHeight="1">
      <c r="B43" t="s">
        <v>45</v>
      </c>
      <c r="F43" s="23" t="s">
        <v>68</v>
      </c>
      <c r="J43" s="78"/>
      <c r="K43" s="78"/>
      <c r="L43" s="78"/>
      <c r="M43" s="78"/>
      <c r="N43" s="78"/>
    </row>
    <row r="44" spans="2:23" ht="18" customHeight="1">
      <c r="B44" t="s">
        <v>45</v>
      </c>
      <c r="F44" s="76" t="s">
        <v>181</v>
      </c>
    </row>
    <row r="45" spans="2:23" ht="18" customHeight="1">
      <c r="B45" t="s">
        <v>45</v>
      </c>
      <c r="F45" s="76" t="s">
        <v>182</v>
      </c>
      <c r="Q45" s="84"/>
      <c r="R45" s="84"/>
      <c r="S45" s="84"/>
      <c r="T45" s="84"/>
      <c r="U45" s="84"/>
      <c r="V45" s="84"/>
      <c r="W45" s="84"/>
    </row>
    <row r="46" spans="2:23" ht="18" customHeight="1">
      <c r="B46" t="s">
        <v>45</v>
      </c>
      <c r="F46" s="76" t="s">
        <v>183</v>
      </c>
    </row>
    <row r="47" spans="2:23" ht="18" customHeight="1">
      <c r="B47" t="s">
        <v>45</v>
      </c>
      <c r="F47" s="40" t="s">
        <v>184</v>
      </c>
    </row>
    <row r="48" spans="2:23" ht="18" customHeight="1">
      <c r="B48" t="s">
        <v>45</v>
      </c>
      <c r="D48" s="79"/>
      <c r="F48" s="76" t="s">
        <v>185</v>
      </c>
    </row>
    <row r="49" spans="2:15" ht="18" customHeight="1">
      <c r="B49" t="s">
        <v>45</v>
      </c>
      <c r="D49" s="80"/>
      <c r="F49" s="76" t="s">
        <v>186</v>
      </c>
    </row>
    <row r="50" spans="2:15" ht="18" customHeight="1">
      <c r="B50" t="s">
        <v>45</v>
      </c>
      <c r="D50" s="80"/>
      <c r="E50" s="76"/>
      <c r="F50" s="76" t="s">
        <v>187</v>
      </c>
    </row>
    <row r="51" spans="2:15" ht="18" customHeight="1">
      <c r="B51" t="s">
        <v>45</v>
      </c>
      <c r="D51" s="80"/>
      <c r="E51" s="76"/>
      <c r="F51" s="49" t="s">
        <v>188</v>
      </c>
    </row>
    <row r="52" spans="2:15" ht="18" customHeight="1">
      <c r="B52" t="s">
        <v>45</v>
      </c>
      <c r="F52" s="27" t="s">
        <v>189</v>
      </c>
    </row>
    <row r="53" spans="2:15" ht="18" customHeight="1">
      <c r="O53" s="27" t="s">
        <v>45</v>
      </c>
    </row>
    <row r="55" spans="2:15" ht="18" customHeight="1">
      <c r="J55" s="45"/>
      <c r="K55" s="45"/>
    </row>
  </sheetData>
  <mergeCells count="2">
    <mergeCell ref="L7:N7"/>
    <mergeCell ref="L24:N24"/>
  </mergeCells>
  <pageMargins left="0" right="0" top="0" bottom="0" header="0" footer="0"/>
  <pageSetup paperSize="9" scale="73"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8"/>
  <sheetViews>
    <sheetView zoomScale="80" zoomScaleNormal="80" workbookViewId="0">
      <selection activeCell="P26" sqref="P26"/>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5" ht="57" customHeight="1">
      <c r="A1" s="11" t="s">
        <v>43</v>
      </c>
      <c r="H1" s="136" t="str">
        <f>HYPERLINK("#'Contents'!A1", "Back to Table of Contents")</f>
        <v>Back to Table of Contents</v>
      </c>
    </row>
    <row r="2" spans="1:15" ht="18" customHeight="1">
      <c r="A2" s="124" t="s">
        <v>44</v>
      </c>
      <c r="B2" s="126"/>
      <c r="C2" s="126"/>
      <c r="D2" s="126"/>
      <c r="E2" s="126"/>
      <c r="F2" s="126"/>
      <c r="G2" s="126"/>
      <c r="H2" s="126"/>
      <c r="I2" s="126"/>
      <c r="J2" s="126"/>
      <c r="K2" s="126"/>
      <c r="L2" s="126"/>
      <c r="M2" s="126"/>
      <c r="N2" s="126"/>
      <c r="O2" s="126"/>
    </row>
    <row r="3" spans="1:15" ht="18" customHeight="1">
      <c r="A3" s="123">
        <f>YEAR(A2)</f>
        <v>2023</v>
      </c>
      <c r="B3" s="123" t="s">
        <v>45</v>
      </c>
      <c r="C3" s="126"/>
      <c r="D3" s="126"/>
      <c r="E3" s="126"/>
      <c r="F3" s="125"/>
      <c r="G3" s="125"/>
      <c r="H3" s="127">
        <f>A3-1</f>
        <v>2022</v>
      </c>
      <c r="I3" s="127">
        <f t="shared" ref="I3:K3" si="0">H3+1</f>
        <v>2023</v>
      </c>
      <c r="J3" s="127">
        <f t="shared" si="0"/>
        <v>2024</v>
      </c>
      <c r="K3" s="127">
        <f t="shared" si="0"/>
        <v>2025</v>
      </c>
      <c r="L3" s="126"/>
      <c r="M3" s="126"/>
      <c r="N3" s="126"/>
      <c r="O3" s="126"/>
    </row>
    <row r="4" spans="1:15" ht="18" customHeight="1">
      <c r="A4" s="123">
        <f>MONTH(A2)</f>
        <v>9</v>
      </c>
      <c r="B4" s="123" t="s">
        <v>45</v>
      </c>
      <c r="C4" s="126"/>
      <c r="D4" s="126"/>
      <c r="E4" s="126"/>
      <c r="F4" s="125"/>
      <c r="G4" s="125"/>
      <c r="H4" s="126"/>
      <c r="I4" s="126"/>
      <c r="J4" s="126"/>
      <c r="K4" s="126"/>
      <c r="L4" s="126"/>
      <c r="M4" s="126"/>
      <c r="N4" s="126"/>
      <c r="O4" s="126"/>
    </row>
    <row r="5" spans="1:15">
      <c r="B5" t="s">
        <v>45</v>
      </c>
      <c r="F5" s="29"/>
      <c r="G5" s="29"/>
    </row>
    <row r="6" spans="1:15" ht="18" customHeight="1">
      <c r="B6" t="s">
        <v>45</v>
      </c>
      <c r="D6" s="27" t="s">
        <v>45</v>
      </c>
      <c r="F6" s="16" t="s">
        <v>10</v>
      </c>
      <c r="G6" s="16"/>
      <c r="I6" s="48" t="s">
        <v>46</v>
      </c>
      <c r="J6" s="48"/>
      <c r="K6" s="48"/>
      <c r="L6" s="48"/>
      <c r="M6" s="48"/>
      <c r="N6" s="48"/>
    </row>
    <row r="7" spans="1:15" ht="18" customHeight="1">
      <c r="B7" t="s">
        <v>45</v>
      </c>
      <c r="F7" s="81"/>
      <c r="G7" s="81"/>
      <c r="H7" s="32"/>
      <c r="I7" s="32"/>
      <c r="J7" s="32"/>
      <c r="K7" s="32"/>
      <c r="L7" s="149" t="s">
        <v>86</v>
      </c>
      <c r="M7" s="150"/>
      <c r="N7" s="150"/>
    </row>
    <row r="8" spans="1:15" ht="20.100000000000001" customHeight="1">
      <c r="B8" t="s">
        <v>45</v>
      </c>
      <c r="D8" s="27" t="s">
        <v>45</v>
      </c>
      <c r="F8" s="60"/>
      <c r="G8" s="60"/>
      <c r="H8" s="129" t="str">
        <f>CONCATENATE(H3, "")</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45</v>
      </c>
      <c r="F9" s="87" t="s">
        <v>190</v>
      </c>
      <c r="G9" s="87" t="s">
        <v>87</v>
      </c>
    </row>
    <row r="10" spans="1:15" ht="20.100000000000001" customHeight="1">
      <c r="B10" s="27" t="s">
        <v>45</v>
      </c>
      <c r="F10" s="88" t="s">
        <v>191</v>
      </c>
      <c r="G10" s="88" t="s">
        <v>105</v>
      </c>
      <c r="H10" s="30">
        <v>964.63244177081197</v>
      </c>
      <c r="I10" s="30">
        <v>965.0193370520351</v>
      </c>
      <c r="J10" s="30">
        <v>966.85886988090704</v>
      </c>
      <c r="K10" s="30">
        <v>961.04048063480434</v>
      </c>
      <c r="L10" s="46">
        <f t="shared" ref="L10:L17" si="3">(I10/H10-1)*100</f>
        <v>4.010805198639833E-2</v>
      </c>
      <c r="M10" s="46">
        <f t="shared" ref="M10:M17" si="4">(J10/I10-1)*100</f>
        <v>0.19062134386771401</v>
      </c>
      <c r="N10" s="46">
        <f t="shared" ref="N10:N17" si="5">(K10/J10-1)*100</f>
        <v>-0.60178268280450808</v>
      </c>
      <c r="O10" s="85"/>
    </row>
    <row r="11" spans="1:15" ht="20.100000000000001" customHeight="1">
      <c r="B11" s="27" t="s">
        <v>45</v>
      </c>
      <c r="F11" s="88" t="s">
        <v>192</v>
      </c>
      <c r="G11" s="88" t="s">
        <v>105</v>
      </c>
      <c r="H11" s="30">
        <v>158.92730826881046</v>
      </c>
      <c r="I11" s="30">
        <v>155.65006797345202</v>
      </c>
      <c r="J11" s="30">
        <v>161.89841703072949</v>
      </c>
      <c r="K11" s="30">
        <v>165.17262824219031</v>
      </c>
      <c r="L11" s="46">
        <f t="shared" si="3"/>
        <v>-2.0621001708625797</v>
      </c>
      <c r="M11" s="46">
        <f t="shared" si="4"/>
        <v>4.0143567803280433</v>
      </c>
      <c r="N11" s="46">
        <f t="shared" si="5"/>
        <v>2.0223861798718934</v>
      </c>
      <c r="O11" s="85"/>
    </row>
    <row r="12" spans="1:15" ht="20.100000000000001" customHeight="1">
      <c r="B12" s="27" t="s">
        <v>45</v>
      </c>
      <c r="F12" s="88" t="s">
        <v>58</v>
      </c>
      <c r="G12" s="88" t="s">
        <v>105</v>
      </c>
      <c r="H12" s="30">
        <v>102.497174659538</v>
      </c>
      <c r="I12" s="30">
        <v>103.96330492053899</v>
      </c>
      <c r="J12" s="30">
        <v>108.1329737676331</v>
      </c>
      <c r="K12" s="30">
        <v>111.65193377836795</v>
      </c>
      <c r="L12" s="46">
        <f t="shared" si="3"/>
        <v>1.4304104146001917</v>
      </c>
      <c r="M12" s="46">
        <f t="shared" si="4"/>
        <v>4.0107120971972554</v>
      </c>
      <c r="N12" s="46">
        <f t="shared" si="5"/>
        <v>3.2542894994238569</v>
      </c>
      <c r="O12" s="85"/>
    </row>
    <row r="13" spans="1:15" ht="20.100000000000001" customHeight="1">
      <c r="B13" s="27" t="s">
        <v>45</v>
      </c>
      <c r="F13" s="88" t="s">
        <v>64</v>
      </c>
      <c r="G13" s="88" t="s">
        <v>105</v>
      </c>
      <c r="H13" s="30">
        <v>117.53043611459782</v>
      </c>
      <c r="I13" s="30">
        <v>122.06493370483513</v>
      </c>
      <c r="J13" s="30">
        <v>128.61237565259171</v>
      </c>
      <c r="K13" s="30">
        <v>138.41901287614292</v>
      </c>
      <c r="L13" s="46">
        <f t="shared" si="3"/>
        <v>3.8581475064177972</v>
      </c>
      <c r="M13" s="46">
        <f t="shared" si="4"/>
        <v>5.3639007936455707</v>
      </c>
      <c r="N13" s="46">
        <f t="shared" si="5"/>
        <v>7.6249561317807579</v>
      </c>
      <c r="O13" s="85"/>
    </row>
    <row r="14" spans="1:15" ht="20.100000000000001" customHeight="1">
      <c r="B14" s="27" t="s">
        <v>45</v>
      </c>
      <c r="F14" s="88" t="s">
        <v>54</v>
      </c>
      <c r="G14" s="88" t="s">
        <v>105</v>
      </c>
      <c r="H14" s="30">
        <v>61.51007860407433</v>
      </c>
      <c r="I14" s="30">
        <v>60.789810304866528</v>
      </c>
      <c r="J14" s="30">
        <v>63.058467142392409</v>
      </c>
      <c r="K14" s="30">
        <v>63.944258835621525</v>
      </c>
      <c r="L14" s="46">
        <f t="shared" si="3"/>
        <v>-1.170976066936924</v>
      </c>
      <c r="M14" s="46">
        <f t="shared" si="4"/>
        <v>3.7319689371431819</v>
      </c>
      <c r="N14" s="46">
        <f t="shared" si="5"/>
        <v>1.4047149151737326</v>
      </c>
      <c r="O14" s="85"/>
    </row>
    <row r="15" spans="1:15" ht="20.100000000000001" customHeight="1">
      <c r="B15" s="27" t="s">
        <v>45</v>
      </c>
      <c r="F15" s="88" t="s">
        <v>56</v>
      </c>
      <c r="G15" s="88" t="s">
        <v>105</v>
      </c>
      <c r="H15" s="30">
        <v>53.546796458318639</v>
      </c>
      <c r="I15" s="30">
        <v>52.790313241018161</v>
      </c>
      <c r="J15" s="30">
        <v>53.892024062494258</v>
      </c>
      <c r="K15" s="30">
        <v>54.649053362589136</v>
      </c>
      <c r="L15" s="46">
        <f t="shared" si="3"/>
        <v>-1.4127515880232533</v>
      </c>
      <c r="M15" s="46">
        <f t="shared" si="4"/>
        <v>2.0869564013499042</v>
      </c>
      <c r="N15" s="46">
        <f t="shared" si="5"/>
        <v>1.4047149151737326</v>
      </c>
      <c r="O15" s="85"/>
    </row>
    <row r="16" spans="1:15" ht="20.100000000000001" customHeight="1">
      <c r="B16" s="27" t="s">
        <v>45</v>
      </c>
      <c r="F16" s="88" t="s">
        <v>193</v>
      </c>
      <c r="G16" s="88" t="s">
        <v>105</v>
      </c>
      <c r="H16" s="30">
        <v>42.92367105910877</v>
      </c>
      <c r="I16" s="30">
        <v>42.118876654388465</v>
      </c>
      <c r="J16" s="30">
        <v>40.997879246903899</v>
      </c>
      <c r="K16" s="30">
        <v>41.57378257159008</v>
      </c>
      <c r="L16" s="46">
        <f t="shared" si="3"/>
        <v>-1.8749430905200315</v>
      </c>
      <c r="M16" s="46">
        <f t="shared" si="4"/>
        <v>-2.661508322463213</v>
      </c>
      <c r="N16" s="46">
        <f t="shared" si="5"/>
        <v>1.4047149151737548</v>
      </c>
      <c r="O16" s="85"/>
    </row>
    <row r="17" spans="2:15" ht="20.100000000000001" customHeight="1">
      <c r="B17" s="27" t="s">
        <v>45</v>
      </c>
      <c r="F17" s="88" t="s">
        <v>194</v>
      </c>
      <c r="G17" s="88" t="s">
        <v>105</v>
      </c>
      <c r="H17" s="30">
        <v>27.346478014516894</v>
      </c>
      <c r="I17" s="30">
        <v>28.470842622387362</v>
      </c>
      <c r="J17" s="30">
        <v>31.065016695013533</v>
      </c>
      <c r="K17" s="30">
        <v>33.501391617929599</v>
      </c>
      <c r="L17" s="46">
        <f t="shared" si="3"/>
        <v>4.11155179571423</v>
      </c>
      <c r="M17" s="46">
        <f t="shared" si="4"/>
        <v>9.1116870232224922</v>
      </c>
      <c r="N17" s="46">
        <f t="shared" si="5"/>
        <v>7.842825087897487</v>
      </c>
      <c r="O17" s="85"/>
    </row>
    <row r="18" spans="2:15" ht="27.95" customHeight="1">
      <c r="B18" s="27" t="s">
        <v>45</v>
      </c>
      <c r="F18" s="89" t="s">
        <v>195</v>
      </c>
      <c r="G18" s="88" t="s">
        <v>105</v>
      </c>
      <c r="H18" s="30">
        <v>1894.9344752554834</v>
      </c>
      <c r="I18" s="30">
        <v>1903.5521401273647</v>
      </c>
      <c r="J18" s="30">
        <v>1943.2784433687859</v>
      </c>
      <c r="K18" s="30">
        <v>1970.5759655061433</v>
      </c>
      <c r="L18" s="46">
        <f t="shared" ref="L18:N18" si="6">(I18/H18-1)*100</f>
        <v>0.45477376576408268</v>
      </c>
      <c r="M18" s="46">
        <f t="shared" si="6"/>
        <v>2.0869564013499042</v>
      </c>
      <c r="N18" s="46">
        <f t="shared" si="6"/>
        <v>1.4047149151737326</v>
      </c>
      <c r="O18" s="85"/>
    </row>
    <row r="19" spans="2:15" ht="33.950000000000003" customHeight="1">
      <c r="B19" t="s">
        <v>45</v>
      </c>
      <c r="F19" s="87" t="s">
        <v>196</v>
      </c>
      <c r="G19" s="88"/>
      <c r="H19" s="43"/>
      <c r="I19" s="43"/>
      <c r="J19" s="43"/>
      <c r="K19" s="43"/>
      <c r="L19" s="43"/>
      <c r="M19" s="43"/>
      <c r="N19" s="43"/>
      <c r="O19" s="85"/>
    </row>
    <row r="20" spans="2:15" ht="20.100000000000001" customHeight="1">
      <c r="B20" s="27" t="s">
        <v>45</v>
      </c>
      <c r="F20" s="88" t="s">
        <v>191</v>
      </c>
      <c r="G20" s="88" t="s">
        <v>105</v>
      </c>
      <c r="H20" s="43">
        <v>1017.9589999999999</v>
      </c>
      <c r="I20" s="43">
        <v>1032.4943979229629</v>
      </c>
      <c r="J20" s="43">
        <v>1026.278946451989</v>
      </c>
      <c r="K20" s="43">
        <v>1019.7382964480528</v>
      </c>
      <c r="L20" s="46">
        <f t="shared" ref="L20:L26" si="7">(I20/H20-1)*100</f>
        <v>1.4278962043621446</v>
      </c>
      <c r="M20" s="46">
        <f t="shared" ref="M20:M26" si="8">(J20/I20-1)*100</f>
        <v>-0.60198403821631885</v>
      </c>
      <c r="N20" s="46">
        <f t="shared" ref="N20:N26" si="9">(K20/J20-1)*100</f>
        <v>-0.63731698156220817</v>
      </c>
      <c r="O20" s="85"/>
    </row>
    <row r="21" spans="2:15" ht="20.100000000000001" customHeight="1">
      <c r="B21" s="27" t="s">
        <v>45</v>
      </c>
      <c r="F21" s="88" t="s">
        <v>192</v>
      </c>
      <c r="G21" s="88" t="s">
        <v>105</v>
      </c>
      <c r="H21" s="43">
        <v>136.22105899999997</v>
      </c>
      <c r="I21" s="43">
        <v>128.89851868162998</v>
      </c>
      <c r="J21" s="43">
        <v>134.11877475800637</v>
      </c>
      <c r="K21" s="43">
        <v>135.00838801761145</v>
      </c>
      <c r="L21" s="46">
        <f t="shared" si="7"/>
        <v>-5.3754833299086258</v>
      </c>
      <c r="M21" s="46">
        <f t="shared" si="8"/>
        <v>4.0498960963779806</v>
      </c>
      <c r="N21" s="46">
        <f t="shared" si="9"/>
        <v>0.66330255492583756</v>
      </c>
      <c r="O21" s="85"/>
    </row>
    <row r="22" spans="2:15" ht="20.100000000000001" customHeight="1">
      <c r="B22" s="27" t="s">
        <v>45</v>
      </c>
      <c r="F22" s="88" t="s">
        <v>64</v>
      </c>
      <c r="G22" s="88" t="s">
        <v>105</v>
      </c>
      <c r="H22" s="30">
        <v>125.06699999999999</v>
      </c>
      <c r="I22" s="30">
        <v>133.60710585105215</v>
      </c>
      <c r="J22" s="30">
        <v>141.90846657766801</v>
      </c>
      <c r="K22" s="30">
        <v>150.90782960927359</v>
      </c>
      <c r="L22" s="46">
        <f t="shared" si="7"/>
        <v>6.8284246452318786</v>
      </c>
      <c r="M22" s="46">
        <f t="shared" si="8"/>
        <v>6.213262890276483</v>
      </c>
      <c r="N22" s="46">
        <f t="shared" si="9"/>
        <v>6.341667448488808</v>
      </c>
      <c r="O22" s="85"/>
    </row>
    <row r="23" spans="2:15" ht="20.100000000000001" customHeight="1">
      <c r="B23" s="27" t="s">
        <v>45</v>
      </c>
      <c r="F23" s="88" t="s">
        <v>54</v>
      </c>
      <c r="G23" s="88" t="s">
        <v>105</v>
      </c>
      <c r="H23" s="43">
        <v>89.237808999999999</v>
      </c>
      <c r="I23" s="43">
        <v>91.336705365755748</v>
      </c>
      <c r="J23" s="43">
        <v>92.909965300459859</v>
      </c>
      <c r="K23" s="43">
        <v>92.218983390566748</v>
      </c>
      <c r="L23" s="46">
        <f t="shared" si="7"/>
        <v>2.352025883732467</v>
      </c>
      <c r="M23" s="46">
        <f t="shared" si="8"/>
        <v>1.7224837795539294</v>
      </c>
      <c r="N23" s="46">
        <f t="shared" si="9"/>
        <v>-0.74371129906093403</v>
      </c>
      <c r="O23" s="85"/>
    </row>
    <row r="24" spans="2:15" ht="20.100000000000001" customHeight="1">
      <c r="B24" s="27" t="s">
        <v>45</v>
      </c>
      <c r="F24" s="88" t="s">
        <v>58</v>
      </c>
      <c r="G24" s="88" t="s">
        <v>105</v>
      </c>
      <c r="H24" s="43">
        <v>80.535397000000003</v>
      </c>
      <c r="I24" s="43">
        <v>79.527129720353955</v>
      </c>
      <c r="J24" s="43">
        <v>81.196971630131884</v>
      </c>
      <c r="K24" s="43">
        <v>83.340964143550806</v>
      </c>
      <c r="L24" s="46">
        <f t="shared" si="7"/>
        <v>-1.2519554347587669</v>
      </c>
      <c r="M24" s="46">
        <f t="shared" si="8"/>
        <v>2.0997135388259203</v>
      </c>
      <c r="N24" s="46">
        <f t="shared" si="9"/>
        <v>2.6404833460849098</v>
      </c>
      <c r="O24" s="85"/>
    </row>
    <row r="25" spans="2:15" ht="20.100000000000001" customHeight="1">
      <c r="B25" s="27" t="s">
        <v>45</v>
      </c>
      <c r="F25" s="88" t="s">
        <v>193</v>
      </c>
      <c r="G25" s="88" t="s">
        <v>105</v>
      </c>
      <c r="H25" s="43">
        <v>71.469183999999998</v>
      </c>
      <c r="I25" s="43">
        <v>73.34927313980765</v>
      </c>
      <c r="J25" s="43">
        <v>74.112702472061557</v>
      </c>
      <c r="K25" s="43">
        <v>74.15688398616399</v>
      </c>
      <c r="L25" s="46">
        <f t="shared" si="7"/>
        <v>2.6306290831691115</v>
      </c>
      <c r="M25" s="46">
        <f t="shared" si="8"/>
        <v>1.0408137662097472</v>
      </c>
      <c r="N25" s="46">
        <f t="shared" si="9"/>
        <v>5.9613956351256547E-2</v>
      </c>
      <c r="O25" s="85"/>
    </row>
    <row r="26" spans="2:15" ht="20.100000000000001" customHeight="1">
      <c r="B26" s="27" t="s">
        <v>45</v>
      </c>
      <c r="F26" s="88" t="s">
        <v>56</v>
      </c>
      <c r="G26" s="88" t="s">
        <v>105</v>
      </c>
      <c r="H26" s="43">
        <v>65.855846999999997</v>
      </c>
      <c r="I26" s="43">
        <v>65.166812125018538</v>
      </c>
      <c r="J26" s="43">
        <v>67.289299893524387</v>
      </c>
      <c r="K26" s="43">
        <v>68.23734578447268</v>
      </c>
      <c r="L26" s="46">
        <f t="shared" si="7"/>
        <v>-1.0462774474398029</v>
      </c>
      <c r="M26" s="46">
        <f t="shared" si="8"/>
        <v>3.2570072085680524</v>
      </c>
      <c r="N26" s="46">
        <f t="shared" si="9"/>
        <v>1.4089103207321818</v>
      </c>
      <c r="O26" s="85"/>
    </row>
    <row r="27" spans="2:15" ht="20.100000000000001" customHeight="1">
      <c r="B27" s="27" t="s">
        <v>45</v>
      </c>
      <c r="F27" s="88" t="s">
        <v>194</v>
      </c>
      <c r="G27" s="88" t="s">
        <v>105</v>
      </c>
      <c r="H27" s="43">
        <v>33.963816999999999</v>
      </c>
      <c r="I27" s="43">
        <v>33.381999999999998</v>
      </c>
      <c r="J27" s="43">
        <v>35.957000000000001</v>
      </c>
      <c r="K27" s="43">
        <v>38.463999999999999</v>
      </c>
      <c r="L27" s="46">
        <f t="shared" ref="L27:N27" si="10">(I27/H27-1)*100</f>
        <v>-1.7130495079513586</v>
      </c>
      <c r="M27" s="46">
        <f t="shared" si="10"/>
        <v>7.7137379426038155</v>
      </c>
      <c r="N27" s="46">
        <f t="shared" si="10"/>
        <v>6.9722168145284646</v>
      </c>
      <c r="O27" s="85"/>
    </row>
    <row r="28" spans="2:15" ht="27.95" customHeight="1">
      <c r="B28" s="27" t="s">
        <v>45</v>
      </c>
      <c r="F28" s="29" t="s">
        <v>197</v>
      </c>
      <c r="G28" s="88" t="s">
        <v>105</v>
      </c>
      <c r="H28" s="30">
        <v>1885.0263556699999</v>
      </c>
      <c r="I28" s="30">
        <v>1908.1939220272175</v>
      </c>
      <c r="J28" s="30">
        <v>1941.0523107623223</v>
      </c>
      <c r="K28" s="30">
        <v>1968.3185620829252</v>
      </c>
      <c r="L28" s="46">
        <v>1.2290314290583382</v>
      </c>
      <c r="M28" s="46">
        <v>1.7219627604828105</v>
      </c>
      <c r="N28" s="46">
        <v>1.4047149151737273</v>
      </c>
      <c r="O28" s="85"/>
    </row>
    <row r="29" spans="2:15" ht="9.9499999999999993" customHeight="1">
      <c r="B29" t="s">
        <v>45</v>
      </c>
      <c r="F29" s="47"/>
      <c r="G29" s="47"/>
      <c r="H29" s="48"/>
      <c r="I29" s="48"/>
      <c r="J29" s="48"/>
      <c r="K29" s="48"/>
      <c r="L29" s="48"/>
      <c r="M29" s="48"/>
      <c r="N29" s="48"/>
    </row>
    <row r="30" spans="2:15" ht="9.9499999999999993" customHeight="1">
      <c r="B30" t="s">
        <v>45</v>
      </c>
      <c r="K30" s="27" t="s">
        <v>45</v>
      </c>
    </row>
    <row r="31" spans="2:15" ht="18" customHeight="1">
      <c r="B31" t="s">
        <v>45</v>
      </c>
      <c r="F31" s="23" t="s">
        <v>68</v>
      </c>
      <c r="G31" s="23"/>
    </row>
    <row r="32" spans="2:15" ht="18" customHeight="1">
      <c r="B32" t="s">
        <v>45</v>
      </c>
      <c r="F32" s="49" t="s">
        <v>95</v>
      </c>
      <c r="G32" s="49"/>
    </row>
    <row r="33" spans="2:15" ht="18" customHeight="1">
      <c r="B33" t="s">
        <v>45</v>
      </c>
      <c r="F33" s="49" t="s">
        <v>96</v>
      </c>
      <c r="G33" s="49"/>
    </row>
    <row r="34" spans="2:15" ht="18" customHeight="1">
      <c r="B34" t="s">
        <v>45</v>
      </c>
      <c r="F34" s="40" t="s">
        <v>198</v>
      </c>
    </row>
    <row r="35" spans="2:15" ht="18" customHeight="1">
      <c r="B35" t="s">
        <v>45</v>
      </c>
    </row>
    <row r="36" spans="2:15" ht="18" customHeight="1">
      <c r="B36" t="s">
        <v>45</v>
      </c>
      <c r="O36" s="27" t="s">
        <v>45</v>
      </c>
    </row>
    <row r="37" spans="2:15" ht="18" customHeight="1">
      <c r="B37" t="s">
        <v>45</v>
      </c>
    </row>
    <row r="38" spans="2:15" ht="18" customHeight="1">
      <c r="O38" s="27" t="s">
        <v>45</v>
      </c>
    </row>
  </sheetData>
  <mergeCells count="1">
    <mergeCell ref="L7:N7"/>
  </mergeCells>
  <pageMargins left="0" right="0" top="0" bottom="0" header="0" footer="0"/>
  <pageSetup paperSize="9" scale="73"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8"/>
  <sheetViews>
    <sheetView zoomScale="85" zoomScaleNormal="85" workbookViewId="0">
      <selection activeCell="P8" sqref="P8"/>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6" ht="57" customHeight="1">
      <c r="A1" s="11" t="s">
        <v>43</v>
      </c>
      <c r="H1" s="136" t="str">
        <f>HYPERLINK("#'Contents'!A1", "Back to Table of Contents")</f>
        <v>Back to Table of Contents</v>
      </c>
    </row>
    <row r="2" spans="1:16" ht="18" customHeight="1">
      <c r="A2" s="124" t="s">
        <v>44</v>
      </c>
      <c r="B2" s="126"/>
      <c r="C2" s="126"/>
      <c r="D2" s="126"/>
      <c r="E2" s="126"/>
      <c r="F2" s="126"/>
      <c r="G2" s="126"/>
      <c r="H2" s="126"/>
      <c r="I2" s="126"/>
      <c r="J2" s="126"/>
      <c r="K2" s="126"/>
      <c r="L2" s="126"/>
      <c r="M2" s="126"/>
      <c r="N2" s="126"/>
      <c r="O2" s="126"/>
    </row>
    <row r="3" spans="1:16" ht="18" customHeight="1">
      <c r="A3" s="123">
        <f>YEAR(A2)</f>
        <v>2023</v>
      </c>
      <c r="B3" s="123" t="s">
        <v>45</v>
      </c>
      <c r="C3" s="126"/>
      <c r="D3" s="126"/>
      <c r="E3" s="126"/>
      <c r="F3" s="125"/>
      <c r="G3" s="125"/>
      <c r="H3" s="127">
        <f>A3-1</f>
        <v>2022</v>
      </c>
      <c r="I3" s="127">
        <f t="shared" ref="I3:K3" si="0">H3+1</f>
        <v>2023</v>
      </c>
      <c r="J3" s="127">
        <f t="shared" si="0"/>
        <v>2024</v>
      </c>
      <c r="K3" s="127">
        <f t="shared" si="0"/>
        <v>2025</v>
      </c>
      <c r="L3" s="126"/>
      <c r="M3" s="126"/>
      <c r="N3" s="126"/>
      <c r="O3" s="127"/>
      <c r="P3" s="38"/>
    </row>
    <row r="4" spans="1:16" ht="18" customHeight="1">
      <c r="A4" s="123">
        <f>MONTH(A2)</f>
        <v>9</v>
      </c>
      <c r="B4" s="123" t="s">
        <v>45</v>
      </c>
      <c r="C4" s="126"/>
      <c r="D4" s="126"/>
      <c r="E4" s="126"/>
      <c r="F4" s="125"/>
      <c r="G4" s="125"/>
      <c r="H4" s="126"/>
      <c r="I4" s="126"/>
      <c r="J4" s="126"/>
      <c r="K4" s="126"/>
      <c r="L4" s="126"/>
      <c r="M4" s="126"/>
      <c r="N4" s="126"/>
      <c r="O4" s="126"/>
    </row>
    <row r="5" spans="1:16" ht="18" customHeight="1">
      <c r="B5" t="s">
        <v>45</v>
      </c>
      <c r="F5" s="29"/>
      <c r="G5" s="29"/>
    </row>
    <row r="6" spans="1:16" ht="18" customHeight="1">
      <c r="B6" t="s">
        <v>45</v>
      </c>
      <c r="D6" s="27" t="s">
        <v>45</v>
      </c>
      <c r="F6" s="16" t="s">
        <v>11</v>
      </c>
      <c r="G6" s="16"/>
      <c r="I6" s="48" t="s">
        <v>46</v>
      </c>
      <c r="J6" s="48"/>
      <c r="K6" s="48"/>
      <c r="L6" s="48"/>
      <c r="M6" s="48"/>
      <c r="N6" s="48"/>
    </row>
    <row r="7" spans="1:16" ht="18" customHeight="1">
      <c r="B7" t="s">
        <v>45</v>
      </c>
      <c r="F7" s="81"/>
      <c r="G7" s="81"/>
      <c r="H7" s="32"/>
      <c r="I7" s="32"/>
      <c r="J7" s="32"/>
      <c r="K7" s="32"/>
      <c r="L7" s="149" t="s">
        <v>86</v>
      </c>
      <c r="M7" s="150"/>
      <c r="N7" s="150"/>
    </row>
    <row r="8" spans="1:16" ht="20.100000000000001" customHeight="1">
      <c r="B8" t="s">
        <v>45</v>
      </c>
      <c r="D8" s="27" t="s">
        <v>45</v>
      </c>
      <c r="F8" s="60"/>
      <c r="G8" s="60"/>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c r="P8" t="s">
        <v>46</v>
      </c>
    </row>
    <row r="9" spans="1:16" ht="27.95" customHeight="1">
      <c r="B9" t="s">
        <v>45</v>
      </c>
      <c r="F9" s="87" t="s">
        <v>199</v>
      </c>
      <c r="G9" s="87" t="s">
        <v>87</v>
      </c>
      <c r="H9" s="41"/>
      <c r="I9" s="41"/>
      <c r="J9" s="41"/>
      <c r="K9" s="41"/>
      <c r="L9" s="41"/>
      <c r="M9" s="41"/>
      <c r="N9" s="41"/>
    </row>
    <row r="10" spans="1:16" ht="27.95" customHeight="1">
      <c r="B10" s="27" t="s">
        <v>45</v>
      </c>
      <c r="F10" s="88" t="s">
        <v>191</v>
      </c>
      <c r="G10" s="88" t="s">
        <v>105</v>
      </c>
      <c r="H10" s="45">
        <v>1107.7502999999999</v>
      </c>
      <c r="I10" s="45">
        <v>1162.4614613830158</v>
      </c>
      <c r="J10" s="45">
        <v>1129.3147225130642</v>
      </c>
      <c r="K10" s="45">
        <v>1100.6970677151094</v>
      </c>
      <c r="L10" s="46">
        <f t="shared" ref="L10:L12" si="3">(I10/H10-1)*100</f>
        <v>4.9389434950291466</v>
      </c>
      <c r="M10" s="46">
        <f t="shared" ref="M10:M12" si="4">(J10/I10-1)*100</f>
        <v>-2.851426904984522</v>
      </c>
      <c r="N10" s="46">
        <f t="shared" ref="N10:N12" si="5">(K10/J10-1)*100</f>
        <v>-2.534072586450653</v>
      </c>
    </row>
    <row r="11" spans="1:16" ht="27.95" customHeight="1">
      <c r="B11" s="27" t="s">
        <v>45</v>
      </c>
      <c r="F11" s="88" t="s">
        <v>54</v>
      </c>
      <c r="G11" s="88" t="s">
        <v>105</v>
      </c>
      <c r="H11" s="45">
        <v>106.65577614362957</v>
      </c>
      <c r="I11" s="45">
        <v>109.16434221888422</v>
      </c>
      <c r="J11" s="45">
        <v>111.04467636217342</v>
      </c>
      <c r="K11" s="45">
        <v>110.21882626016114</v>
      </c>
      <c r="L11" s="46">
        <f t="shared" si="3"/>
        <v>2.352020833711288</v>
      </c>
      <c r="M11" s="46">
        <f t="shared" si="4"/>
        <v>1.7224801662057088</v>
      </c>
      <c r="N11" s="46">
        <f t="shared" si="5"/>
        <v>-0.74370976535494959</v>
      </c>
    </row>
    <row r="12" spans="1:16" ht="27.75" customHeight="1">
      <c r="B12" s="27" t="s">
        <v>45</v>
      </c>
      <c r="F12" s="88" t="s">
        <v>56</v>
      </c>
      <c r="G12" s="88" t="s">
        <v>105</v>
      </c>
      <c r="H12" s="45">
        <v>68.788900283762203</v>
      </c>
      <c r="I12" s="45">
        <v>71.072347335906102</v>
      </c>
      <c r="J12" s="45">
        <v>73.279601166638955</v>
      </c>
      <c r="K12" s="45">
        <v>74.265509286137444</v>
      </c>
      <c r="L12" s="46">
        <f t="shared" si="3"/>
        <v>3.3194992836408366</v>
      </c>
      <c r="M12" s="46">
        <f t="shared" si="4"/>
        <v>3.1056436342264071</v>
      </c>
      <c r="N12" s="46">
        <f t="shared" si="5"/>
        <v>1.3454059571865296</v>
      </c>
    </row>
    <row r="13" spans="1:16" ht="27" customHeight="1">
      <c r="B13" s="27" t="s">
        <v>45</v>
      </c>
      <c r="F13" s="88" t="s">
        <v>192</v>
      </c>
      <c r="G13" s="88" t="s">
        <v>105</v>
      </c>
      <c r="H13" s="45">
        <v>114.19121844360001</v>
      </c>
      <c r="I13" s="45">
        <v>99.99318085998226</v>
      </c>
      <c r="J13" s="45">
        <v>113.46568654644081</v>
      </c>
      <c r="K13" s="45">
        <v>115.05745581168955</v>
      </c>
      <c r="L13" s="46">
        <f t="shared" ref="L13" si="6">(I13/H13-1)*100</f>
        <v>-12.433563436080053</v>
      </c>
      <c r="M13" s="46">
        <f t="shared" ref="M13" si="7">(J13/I13-1)*100</f>
        <v>13.473424458137529</v>
      </c>
      <c r="N13" s="46">
        <f t="shared" ref="N13" si="8">(K13/J13-1)*100</f>
        <v>1.4028639967707202</v>
      </c>
    </row>
    <row r="14" spans="1:16" ht="33.950000000000003" customHeight="1">
      <c r="B14" t="s">
        <v>45</v>
      </c>
      <c r="F14" s="42" t="s">
        <v>200</v>
      </c>
      <c r="G14" s="88"/>
      <c r="H14" s="45"/>
      <c r="I14" s="45"/>
      <c r="J14" s="45"/>
      <c r="K14" s="45"/>
      <c r="L14" s="45"/>
      <c r="M14" s="45"/>
      <c r="N14" s="45"/>
    </row>
    <row r="15" spans="1:16" ht="20.100000000000001" customHeight="1">
      <c r="B15" s="27" t="s">
        <v>45</v>
      </c>
      <c r="F15" s="88" t="s">
        <v>50</v>
      </c>
      <c r="G15" s="88" t="s">
        <v>105</v>
      </c>
      <c r="H15" s="45">
        <v>883.62420069999996</v>
      </c>
      <c r="I15" s="45">
        <v>906.11278648398957</v>
      </c>
      <c r="J15" s="45">
        <v>917.4328241761433</v>
      </c>
      <c r="K15" s="45">
        <v>945.91969715670132</v>
      </c>
      <c r="L15" s="46">
        <f t="shared" ref="L15:N19" si="9">(I15/H15-1)*100</f>
        <v>2.5450395955853633</v>
      </c>
      <c r="M15" s="46">
        <f t="shared" si="9"/>
        <v>1.2492967609561312</v>
      </c>
      <c r="N15" s="46">
        <f t="shared" si="9"/>
        <v>3.1050636329847059</v>
      </c>
    </row>
    <row r="16" spans="1:16" ht="20.100000000000001" customHeight="1">
      <c r="B16" s="27" t="s">
        <v>45</v>
      </c>
      <c r="F16" s="88" t="s">
        <v>194</v>
      </c>
      <c r="G16" s="88" t="s">
        <v>105</v>
      </c>
      <c r="H16" s="45">
        <v>343.999866962</v>
      </c>
      <c r="I16" s="45">
        <v>364.999866962</v>
      </c>
      <c r="J16" s="45">
        <v>387.999866962</v>
      </c>
      <c r="K16" s="45">
        <v>410.999866962</v>
      </c>
      <c r="L16" s="46">
        <f t="shared" si="9"/>
        <v>6.1046535236944699</v>
      </c>
      <c r="M16" s="46">
        <f t="shared" si="9"/>
        <v>6.3013721597861672</v>
      </c>
      <c r="N16" s="46">
        <f t="shared" si="9"/>
        <v>5.9278370840917249</v>
      </c>
    </row>
    <row r="17" spans="2:15" ht="20.100000000000001" customHeight="1">
      <c r="B17" s="27" t="s">
        <v>45</v>
      </c>
      <c r="F17" s="88" t="s">
        <v>201</v>
      </c>
      <c r="G17" s="88" t="s">
        <v>105</v>
      </c>
      <c r="H17" s="45">
        <v>58.018703565779987</v>
      </c>
      <c r="I17" s="45">
        <v>59.018703565779987</v>
      </c>
      <c r="J17" s="45">
        <v>60.018703565779987</v>
      </c>
      <c r="K17" s="45">
        <v>61.018703565779987</v>
      </c>
      <c r="L17" s="46">
        <f t="shared" si="9"/>
        <v>1.723582118421918</v>
      </c>
      <c r="M17" s="46">
        <f t="shared" si="9"/>
        <v>1.6943781201249841</v>
      </c>
      <c r="N17" s="46">
        <f t="shared" si="9"/>
        <v>1.6661472850775683</v>
      </c>
    </row>
    <row r="18" spans="2:15" ht="20.100000000000001" customHeight="1">
      <c r="B18" s="27" t="s">
        <v>45</v>
      </c>
      <c r="F18" s="88" t="s">
        <v>202</v>
      </c>
      <c r="G18" s="88" t="s">
        <v>105</v>
      </c>
      <c r="H18" s="45">
        <v>55.165716000000003</v>
      </c>
      <c r="I18" s="45">
        <v>57.165716000000003</v>
      </c>
      <c r="J18" s="45">
        <v>59.165716000000003</v>
      </c>
      <c r="K18" s="45">
        <v>61.165716000000003</v>
      </c>
      <c r="L18" s="46">
        <f t="shared" si="9"/>
        <v>3.6254401193668961</v>
      </c>
      <c r="M18" s="46">
        <f t="shared" si="9"/>
        <v>3.4986004548600347</v>
      </c>
      <c r="N18" s="46">
        <f t="shared" si="9"/>
        <v>3.3803360040466579</v>
      </c>
    </row>
    <row r="19" spans="2:15" ht="20.100000000000001" customHeight="1">
      <c r="B19" s="27" t="s">
        <v>45</v>
      </c>
      <c r="F19" s="88" t="s">
        <v>64</v>
      </c>
      <c r="G19" s="88" t="s">
        <v>105</v>
      </c>
      <c r="H19" s="45">
        <v>16.184520640000002</v>
      </c>
      <c r="I19" s="45">
        <v>28.184520640000002</v>
      </c>
      <c r="J19" s="45">
        <v>30.184520640000002</v>
      </c>
      <c r="K19" s="45">
        <v>32.184520640000002</v>
      </c>
      <c r="L19" s="46">
        <f t="shared" si="9"/>
        <v>74.144920735817351</v>
      </c>
      <c r="M19" s="46">
        <f t="shared" si="9"/>
        <v>7.0960937230259757</v>
      </c>
      <c r="N19" s="46">
        <f t="shared" si="9"/>
        <v>6.625912744659046</v>
      </c>
    </row>
    <row r="20" spans="2:15" ht="27.95" customHeight="1">
      <c r="B20" s="27" t="s">
        <v>45</v>
      </c>
      <c r="F20" s="88" t="s">
        <v>203</v>
      </c>
      <c r="G20" s="88" t="s">
        <v>105</v>
      </c>
      <c r="H20" s="45">
        <v>1574.3426528991295</v>
      </c>
      <c r="I20" s="45">
        <v>1646.1438483940701</v>
      </c>
      <c r="J20" s="45">
        <v>1671.830275508875</v>
      </c>
      <c r="K20" s="45">
        <v>1698.539845031745</v>
      </c>
      <c r="L20" s="46">
        <v>4.5607095356731833</v>
      </c>
      <c r="M20" s="46">
        <v>1.5603999091491119</v>
      </c>
      <c r="N20" s="46">
        <v>1.5976244666785959</v>
      </c>
    </row>
    <row r="21" spans="2:15" ht="9.9499999999999993" customHeight="1">
      <c r="B21" t="s">
        <v>45</v>
      </c>
      <c r="F21" s="88"/>
      <c r="G21" s="88"/>
      <c r="H21" s="45"/>
      <c r="I21" s="45"/>
      <c r="J21" s="45"/>
      <c r="K21" s="45"/>
      <c r="L21" s="48"/>
      <c r="M21" s="48"/>
      <c r="N21" s="48"/>
    </row>
    <row r="22" spans="2:15" ht="21" customHeight="1">
      <c r="B22" t="s">
        <v>45</v>
      </c>
      <c r="F22" s="32"/>
      <c r="G22" s="32"/>
      <c r="H22" s="32"/>
      <c r="I22" s="32"/>
      <c r="J22" s="32"/>
      <c r="K22" s="68" t="s">
        <v>45</v>
      </c>
    </row>
    <row r="23" spans="2:15" ht="18" customHeight="1">
      <c r="B23" t="s">
        <v>45</v>
      </c>
      <c r="F23" s="23" t="s">
        <v>68</v>
      </c>
      <c r="G23" s="23"/>
      <c r="H23" s="78"/>
      <c r="I23" s="78"/>
      <c r="J23" s="45"/>
      <c r="K23" s="78"/>
    </row>
    <row r="24" spans="2:15" ht="18" customHeight="1">
      <c r="B24" t="s">
        <v>45</v>
      </c>
      <c r="F24" s="49" t="s">
        <v>95</v>
      </c>
      <c r="G24" s="49"/>
      <c r="H24" s="78"/>
      <c r="I24" s="78"/>
      <c r="J24" s="78"/>
      <c r="K24" s="78"/>
    </row>
    <row r="25" spans="2:15" ht="18" customHeight="1">
      <c r="B25" t="s">
        <v>45</v>
      </c>
      <c r="F25" s="49" t="s">
        <v>96</v>
      </c>
      <c r="G25" s="49"/>
      <c r="H25" s="78"/>
      <c r="I25" s="78"/>
      <c r="J25" s="78"/>
      <c r="K25" s="78"/>
    </row>
    <row r="26" spans="2:15" ht="18" customHeight="1">
      <c r="B26" t="s">
        <v>45</v>
      </c>
      <c r="F26" s="40" t="s">
        <v>204</v>
      </c>
    </row>
    <row r="27" spans="2:15">
      <c r="B27" t="s">
        <v>45</v>
      </c>
    </row>
    <row r="28" spans="2:15" ht="18" customHeight="1">
      <c r="O28" s="27" t="s">
        <v>45</v>
      </c>
    </row>
  </sheetData>
  <mergeCells count="1">
    <mergeCell ref="L7:N7"/>
  </mergeCells>
  <pageMargins left="0" right="0" top="0" bottom="0" header="0" footer="0"/>
  <pageSetup paperSize="9" scale="73"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0"/>
  <sheetViews>
    <sheetView zoomScale="80" zoomScaleNormal="80" workbookViewId="0">
      <selection activeCell="L30" sqref="L30"/>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5" ht="57" customHeight="1">
      <c r="A1" s="11" t="s">
        <v>43</v>
      </c>
      <c r="H1" s="136" t="str">
        <f>HYPERLINK("#'Contents'!A1", "Back to Table of Contents")</f>
        <v>Back to Table of Contents</v>
      </c>
    </row>
    <row r="2" spans="1:15" ht="18" customHeight="1">
      <c r="A2" s="124" t="s">
        <v>44</v>
      </c>
      <c r="B2" s="126"/>
      <c r="C2" s="126"/>
      <c r="D2" s="126"/>
      <c r="E2" s="126"/>
      <c r="F2" s="126"/>
      <c r="G2" s="126"/>
      <c r="H2" s="126"/>
      <c r="I2" s="126"/>
      <c r="J2" s="126"/>
      <c r="K2" s="126"/>
      <c r="L2" s="126"/>
      <c r="M2" s="126"/>
      <c r="N2" s="126"/>
      <c r="O2" s="126"/>
    </row>
    <row r="3" spans="1:15" ht="18" customHeight="1">
      <c r="A3" s="123">
        <f>YEAR(A2)</f>
        <v>2023</v>
      </c>
      <c r="B3" s="123" t="s">
        <v>45</v>
      </c>
      <c r="C3" s="126"/>
      <c r="D3" s="126"/>
      <c r="E3" s="126"/>
      <c r="F3" s="125"/>
      <c r="G3" s="125"/>
      <c r="H3" s="127">
        <f>A3-1</f>
        <v>2022</v>
      </c>
      <c r="I3" s="127">
        <f t="shared" ref="I3:K3" si="0">H3+1</f>
        <v>2023</v>
      </c>
      <c r="J3" s="127">
        <f t="shared" si="0"/>
        <v>2024</v>
      </c>
      <c r="K3" s="127">
        <f t="shared" si="0"/>
        <v>2025</v>
      </c>
      <c r="L3" s="126"/>
      <c r="M3" s="126"/>
      <c r="N3" s="126"/>
      <c r="O3" s="126"/>
    </row>
    <row r="4" spans="1:15" ht="18" customHeight="1">
      <c r="A4" s="123">
        <f>MONTH(A2)</f>
        <v>9</v>
      </c>
      <c r="B4" s="123" t="s">
        <v>45</v>
      </c>
      <c r="C4" s="126"/>
      <c r="D4" s="126"/>
      <c r="E4" s="126"/>
      <c r="F4" s="125"/>
      <c r="G4" s="125"/>
      <c r="H4" s="126"/>
      <c r="I4" s="126"/>
      <c r="J4" s="126"/>
      <c r="K4" s="126"/>
      <c r="L4" s="126"/>
      <c r="M4" s="126"/>
      <c r="N4" s="126"/>
      <c r="O4" s="126"/>
    </row>
    <row r="5" spans="1:15" ht="18" customHeight="1">
      <c r="B5" t="s">
        <v>45</v>
      </c>
      <c r="F5" s="29"/>
      <c r="G5" s="29"/>
    </row>
    <row r="6" spans="1:15" ht="18" customHeight="1">
      <c r="B6" t="s">
        <v>45</v>
      </c>
      <c r="D6" s="27" t="s">
        <v>45</v>
      </c>
      <c r="F6" s="16" t="s">
        <v>12</v>
      </c>
      <c r="G6" s="16"/>
      <c r="I6" s="48" t="s">
        <v>46</v>
      </c>
      <c r="J6" s="48"/>
      <c r="K6" s="48"/>
      <c r="L6" s="48"/>
      <c r="M6" s="48"/>
      <c r="N6" s="48"/>
    </row>
    <row r="7" spans="1:15" ht="18" customHeight="1">
      <c r="B7" t="s">
        <v>45</v>
      </c>
      <c r="F7" s="81"/>
      <c r="G7" s="81"/>
      <c r="H7" s="32"/>
      <c r="I7" s="32"/>
      <c r="J7" s="32"/>
      <c r="K7" s="32"/>
      <c r="L7" s="149" t="s">
        <v>86</v>
      </c>
      <c r="M7" s="150"/>
      <c r="N7" s="150"/>
    </row>
    <row r="8" spans="1:15" ht="20.100000000000001" customHeight="1">
      <c r="B8" t="s">
        <v>45</v>
      </c>
      <c r="D8" s="27" t="s">
        <v>45</v>
      </c>
      <c r="F8" s="60"/>
      <c r="G8" s="60"/>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45</v>
      </c>
      <c r="F9" s="87" t="s">
        <v>205</v>
      </c>
      <c r="G9" s="87" t="s">
        <v>87</v>
      </c>
      <c r="H9" s="41"/>
      <c r="I9" s="41"/>
      <c r="J9" s="41"/>
      <c r="K9" s="41"/>
      <c r="L9" s="41"/>
      <c r="M9" s="41"/>
      <c r="N9" s="41"/>
    </row>
    <row r="10" spans="1:15" ht="20.100000000000001" customHeight="1">
      <c r="B10" s="27" t="s">
        <v>45</v>
      </c>
      <c r="F10" s="88" t="s">
        <v>191</v>
      </c>
      <c r="G10" s="88" t="s">
        <v>105</v>
      </c>
      <c r="H10" s="43">
        <v>63.837000000000003</v>
      </c>
      <c r="I10" s="43">
        <v>50.235949767868398</v>
      </c>
      <c r="J10" s="43">
        <v>53.700339247356602</v>
      </c>
      <c r="K10" s="43">
        <v>54.903285741928002</v>
      </c>
      <c r="L10" s="46">
        <f t="shared" ref="L10:N14" si="3">(I10/H10-1)*100</f>
        <v>-21.305904463135185</v>
      </c>
      <c r="M10" s="46">
        <f t="shared" si="3"/>
        <v>6.8962356549374437</v>
      </c>
      <c r="N10" s="46">
        <f t="shared" si="3"/>
        <v>2.2401096742244775</v>
      </c>
    </row>
    <row r="11" spans="1:15" ht="20.100000000000001" customHeight="1">
      <c r="B11" s="27" t="s">
        <v>45</v>
      </c>
      <c r="F11" s="88" t="s">
        <v>64</v>
      </c>
      <c r="G11" s="88" t="s">
        <v>105</v>
      </c>
      <c r="H11" s="43">
        <v>58.133000000000003</v>
      </c>
      <c r="I11" s="43">
        <v>69.846016688114602</v>
      </c>
      <c r="J11" s="43">
        <v>73.1376435403524</v>
      </c>
      <c r="K11" s="43">
        <v>73.157602488654206</v>
      </c>
      <c r="L11" s="46">
        <f t="shared" si="3"/>
        <v>20.148653412200645</v>
      </c>
      <c r="M11" s="46">
        <f t="shared" si="3"/>
        <v>4.7126908710284576</v>
      </c>
      <c r="N11" s="46">
        <f t="shared" si="3"/>
        <v>2.7289569824318072E-2</v>
      </c>
    </row>
    <row r="12" spans="1:15" ht="20.100000000000001" customHeight="1">
      <c r="B12" s="27" t="s">
        <v>45</v>
      </c>
      <c r="F12" s="88" t="s">
        <v>54</v>
      </c>
      <c r="G12" s="88" t="s">
        <v>105</v>
      </c>
      <c r="H12" s="43">
        <v>42.765999999999998</v>
      </c>
      <c r="I12" s="43">
        <v>41.063129526604897</v>
      </c>
      <c r="J12" s="43">
        <v>41.1533725769429</v>
      </c>
      <c r="K12" s="43">
        <v>41.352151244146299</v>
      </c>
      <c r="L12" s="46">
        <f t="shared" si="3"/>
        <v>-3.9818324683045025</v>
      </c>
      <c r="M12" s="46">
        <f t="shared" si="3"/>
        <v>0.21976661637426176</v>
      </c>
      <c r="N12" s="46">
        <f t="shared" si="3"/>
        <v>0.48301914218997766</v>
      </c>
    </row>
    <row r="13" spans="1:15" ht="20.100000000000001" customHeight="1">
      <c r="B13" s="27" t="s">
        <v>45</v>
      </c>
      <c r="F13" s="88" t="s">
        <v>192</v>
      </c>
      <c r="G13" s="88" t="s">
        <v>105</v>
      </c>
      <c r="H13" s="43">
        <v>36.082999999999998</v>
      </c>
      <c r="I13" s="43">
        <v>36</v>
      </c>
      <c r="J13" s="43">
        <v>36</v>
      </c>
      <c r="K13" s="43">
        <v>36</v>
      </c>
      <c r="L13" s="46">
        <f t="shared" si="3"/>
        <v>-0.23002521963251255</v>
      </c>
      <c r="M13" s="46">
        <f t="shared" si="3"/>
        <v>0</v>
      </c>
      <c r="N13" s="46">
        <f t="shared" si="3"/>
        <v>0</v>
      </c>
    </row>
    <row r="14" spans="1:15" ht="20.100000000000001" customHeight="1">
      <c r="B14" s="27" t="s">
        <v>45</v>
      </c>
      <c r="F14" s="88" t="s">
        <v>56</v>
      </c>
      <c r="G14" s="88" t="s">
        <v>105</v>
      </c>
      <c r="H14" s="43">
        <v>33.819000000000003</v>
      </c>
      <c r="I14" s="43">
        <v>34.233308574015702</v>
      </c>
      <c r="J14" s="43">
        <v>34.266529640458501</v>
      </c>
      <c r="K14" s="43">
        <v>33.652604431263804</v>
      </c>
      <c r="L14" s="46">
        <f t="shared" si="3"/>
        <v>1.225076359489341</v>
      </c>
      <c r="M14" s="46">
        <f t="shared" si="3"/>
        <v>9.7043107507333026E-2</v>
      </c>
      <c r="N14" s="46">
        <f t="shared" si="3"/>
        <v>-1.7916176970247832</v>
      </c>
    </row>
    <row r="15" spans="1:15" ht="33.950000000000003" customHeight="1">
      <c r="B15" t="s">
        <v>45</v>
      </c>
      <c r="F15" s="87" t="s">
        <v>206</v>
      </c>
      <c r="G15" s="88" t="s">
        <v>105</v>
      </c>
      <c r="H15" s="43"/>
      <c r="I15" s="43"/>
      <c r="J15" s="43"/>
      <c r="K15" s="43"/>
      <c r="L15" s="43"/>
      <c r="M15" s="43"/>
      <c r="N15" s="43"/>
    </row>
    <row r="16" spans="1:15" ht="20.100000000000001" customHeight="1">
      <c r="B16" s="27" t="s">
        <v>45</v>
      </c>
      <c r="F16" s="88" t="s">
        <v>50</v>
      </c>
      <c r="G16" s="88" t="s">
        <v>105</v>
      </c>
      <c r="H16" s="43">
        <v>160.53182265999999</v>
      </c>
      <c r="I16" s="43">
        <v>162.846548825832</v>
      </c>
      <c r="J16" s="43">
        <v>171.69764226061201</v>
      </c>
      <c r="K16" s="43">
        <v>174.24487896827</v>
      </c>
      <c r="L16" s="46">
        <f t="shared" ref="L16:N22" si="4">(I16/H16-1)*100</f>
        <v>1.4419110974242866</v>
      </c>
      <c r="M16" s="46">
        <f t="shared" si="4"/>
        <v>5.4352355015189424</v>
      </c>
      <c r="N16" s="46">
        <f t="shared" si="4"/>
        <v>1.4835595143418701</v>
      </c>
    </row>
    <row r="17" spans="2:15" ht="20.100000000000001" customHeight="1">
      <c r="B17" s="27" t="s">
        <v>45</v>
      </c>
      <c r="F17" s="88" t="s">
        <v>58</v>
      </c>
      <c r="G17" s="88" t="s">
        <v>105</v>
      </c>
      <c r="H17" s="43">
        <v>42.103000000000002</v>
      </c>
      <c r="I17" s="43">
        <v>42.726284131657302</v>
      </c>
      <c r="J17" s="43">
        <v>42.234045835209699</v>
      </c>
      <c r="K17" s="43">
        <v>43.218522428104997</v>
      </c>
      <c r="L17" s="46">
        <f t="shared" si="4"/>
        <v>1.4803793830779233</v>
      </c>
      <c r="M17" s="46">
        <f t="shared" si="4"/>
        <v>-1.1520737327187502</v>
      </c>
      <c r="N17" s="46">
        <f t="shared" si="4"/>
        <v>2.3310023310022521</v>
      </c>
    </row>
    <row r="18" spans="2:15" ht="20.100000000000001" customHeight="1">
      <c r="B18" s="27" t="s">
        <v>45</v>
      </c>
      <c r="F18" s="88" t="s">
        <v>202</v>
      </c>
      <c r="G18" s="88" t="s">
        <v>105</v>
      </c>
      <c r="H18" s="43">
        <v>28.055</v>
      </c>
      <c r="I18" s="43">
        <v>27.865586313122201</v>
      </c>
      <c r="J18" s="43">
        <v>26.193077157704899</v>
      </c>
      <c r="K18" s="43">
        <v>26.130989718371598</v>
      </c>
      <c r="L18" s="46">
        <f t="shared" si="4"/>
        <v>-0.67515126315380591</v>
      </c>
      <c r="M18" s="46">
        <f t="shared" si="4"/>
        <v>-6.0020598046045759</v>
      </c>
      <c r="N18" s="46">
        <f t="shared" si="4"/>
        <v>-0.23703759187773121</v>
      </c>
    </row>
    <row r="19" spans="2:15" ht="20.100000000000001" customHeight="1">
      <c r="B19" s="27" t="s">
        <v>45</v>
      </c>
      <c r="F19" s="88" t="s">
        <v>193</v>
      </c>
      <c r="G19" s="88" t="s">
        <v>105</v>
      </c>
      <c r="H19" s="43">
        <v>42.433</v>
      </c>
      <c r="I19" s="43">
        <v>41.254305555555597</v>
      </c>
      <c r="J19" s="43">
        <v>41.254305555555597</v>
      </c>
      <c r="K19" s="43">
        <v>41.254305555555597</v>
      </c>
      <c r="L19" s="46">
        <f t="shared" si="4"/>
        <v>-2.7777777777776791</v>
      </c>
      <c r="M19" s="46">
        <f t="shared" si="4"/>
        <v>0</v>
      </c>
      <c r="N19" s="46">
        <f t="shared" si="4"/>
        <v>0</v>
      </c>
    </row>
    <row r="20" spans="2:15" ht="20.100000000000001" customHeight="1">
      <c r="B20" s="27" t="s">
        <v>45</v>
      </c>
      <c r="F20" s="88" t="s">
        <v>207</v>
      </c>
      <c r="G20" s="88" t="s">
        <v>105</v>
      </c>
      <c r="H20" s="43">
        <v>14.037000000000001</v>
      </c>
      <c r="I20" s="43">
        <v>16.004248331814399</v>
      </c>
      <c r="J20" s="43">
        <v>18.211730860340499</v>
      </c>
      <c r="K20" s="43">
        <v>19.315472124603598</v>
      </c>
      <c r="L20" s="46">
        <f t="shared" si="4"/>
        <v>14.014734856553378</v>
      </c>
      <c r="M20" s="46">
        <f t="shared" si="4"/>
        <v>13.793103448275712</v>
      </c>
      <c r="N20" s="46">
        <f t="shared" si="4"/>
        <v>6.0606060606062773</v>
      </c>
    </row>
    <row r="21" spans="2:15" ht="20.100000000000001" customHeight="1">
      <c r="B21" s="27" t="s">
        <v>45</v>
      </c>
      <c r="F21" s="88" t="s">
        <v>208</v>
      </c>
      <c r="G21" s="88" t="s">
        <v>105</v>
      </c>
      <c r="H21" s="43">
        <v>3.968</v>
      </c>
      <c r="I21" s="43">
        <v>4.2319559033631897</v>
      </c>
      <c r="J21" s="43">
        <v>4.2319559033631897</v>
      </c>
      <c r="K21" s="43">
        <v>4.2319559033631897</v>
      </c>
      <c r="L21" s="46">
        <f t="shared" si="4"/>
        <v>6.6521145000803861</v>
      </c>
      <c r="M21" s="46">
        <f t="shared" si="4"/>
        <v>0</v>
      </c>
      <c r="N21" s="46">
        <f t="shared" si="4"/>
        <v>0</v>
      </c>
    </row>
    <row r="22" spans="2:15" ht="27.95" customHeight="1">
      <c r="B22" s="27" t="s">
        <v>45</v>
      </c>
      <c r="F22" s="88" t="s">
        <v>203</v>
      </c>
      <c r="G22" s="88" t="s">
        <v>105</v>
      </c>
      <c r="H22" s="43">
        <v>312.197</v>
      </c>
      <c r="I22" s="43">
        <v>298.67781306134401</v>
      </c>
      <c r="J22" s="43">
        <v>309.82275757278597</v>
      </c>
      <c r="K22" s="43">
        <v>316.39612469826898</v>
      </c>
      <c r="L22" s="46">
        <f t="shared" si="4"/>
        <v>-4.330338516595611</v>
      </c>
      <c r="M22" s="46">
        <f t="shared" si="4"/>
        <v>3.7314269838827796</v>
      </c>
      <c r="N22" s="46">
        <f t="shared" si="4"/>
        <v>2.1216540634329428</v>
      </c>
    </row>
    <row r="23" spans="2:15" ht="9.9499999999999993" customHeight="1">
      <c r="B23" t="s">
        <v>45</v>
      </c>
      <c r="F23" s="88"/>
      <c r="G23" s="88"/>
      <c r="H23" s="43"/>
      <c r="I23" s="43"/>
      <c r="J23" s="43"/>
      <c r="K23" s="43"/>
      <c r="L23" s="46"/>
      <c r="M23" s="46"/>
      <c r="N23" s="46"/>
    </row>
    <row r="24" spans="2:15" ht="9.9499999999999993" customHeight="1">
      <c r="B24" t="s">
        <v>45</v>
      </c>
      <c r="F24" s="90"/>
      <c r="G24" s="90"/>
      <c r="H24" s="91"/>
      <c r="I24" s="91"/>
      <c r="J24" s="91"/>
      <c r="K24" s="69"/>
      <c r="L24" s="92"/>
      <c r="M24" s="92"/>
      <c r="N24" s="92"/>
    </row>
    <row r="25" spans="2:15" ht="18" customHeight="1">
      <c r="B25" t="s">
        <v>45</v>
      </c>
      <c r="F25" s="23"/>
      <c r="G25" s="23"/>
      <c r="K25" s="43" t="s">
        <v>45</v>
      </c>
    </row>
    <row r="26" spans="2:15" ht="18" customHeight="1">
      <c r="B26" t="s">
        <v>45</v>
      </c>
      <c r="F26" s="40" t="s">
        <v>209</v>
      </c>
    </row>
    <row r="27" spans="2:15" ht="18" customHeight="1">
      <c r="B27" t="s">
        <v>45</v>
      </c>
      <c r="F27" s="49" t="s">
        <v>95</v>
      </c>
      <c r="G27" s="49"/>
    </row>
    <row r="28" spans="2:15" ht="18" customHeight="1">
      <c r="B28" t="s">
        <v>45</v>
      </c>
      <c r="F28" s="49" t="s">
        <v>96</v>
      </c>
      <c r="G28" s="49"/>
    </row>
    <row r="29" spans="2:15" ht="18" customHeight="1">
      <c r="F29" s="40" t="s">
        <v>210</v>
      </c>
      <c r="O29" s="27" t="s">
        <v>45</v>
      </c>
    </row>
    <row r="30" spans="2:15" ht="18" customHeight="1">
      <c r="I30" s="43"/>
    </row>
  </sheetData>
  <mergeCells count="1">
    <mergeCell ref="L7:N7"/>
  </mergeCells>
  <pageMargins left="0" right="0" top="0" bottom="0" header="0" footer="0"/>
  <pageSetup paperSize="9" scale="73"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6"/>
  <sheetViews>
    <sheetView zoomScale="80" zoomScaleNormal="80" workbookViewId="0"/>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93" t="s">
        <v>43</v>
      </c>
      <c r="H1" s="136" t="str">
        <f>HYPERLINK("#'Contents'!A1", "Back to Table of Contents")</f>
        <v>Back to Table of Contents</v>
      </c>
    </row>
    <row r="2" spans="1:15" ht="18" customHeight="1">
      <c r="A2" s="124" t="s">
        <v>44</v>
      </c>
      <c r="B2" s="126"/>
      <c r="C2" s="126"/>
      <c r="D2" s="126"/>
      <c r="E2" s="126"/>
      <c r="F2" s="126"/>
      <c r="G2" s="126"/>
      <c r="H2" s="126"/>
      <c r="I2" s="126"/>
      <c r="J2" s="126"/>
      <c r="K2" s="126"/>
      <c r="L2" s="126"/>
      <c r="M2" s="126"/>
      <c r="N2" s="126"/>
      <c r="O2" s="126"/>
    </row>
    <row r="3" spans="1:15" ht="18" customHeight="1">
      <c r="A3" s="123">
        <f>YEAR(A2)</f>
        <v>2023</v>
      </c>
      <c r="B3" s="123" t="s">
        <v>45</v>
      </c>
      <c r="C3" s="126"/>
      <c r="D3" s="126"/>
      <c r="E3" s="126"/>
      <c r="F3" s="125"/>
      <c r="G3" s="127"/>
      <c r="H3" s="127">
        <f>A3-1</f>
        <v>2022</v>
      </c>
      <c r="I3" s="127">
        <f t="shared" ref="I3:K3" si="0">H3+1</f>
        <v>2023</v>
      </c>
      <c r="J3" s="127">
        <f t="shared" si="0"/>
        <v>2024</v>
      </c>
      <c r="K3" s="127">
        <f t="shared" si="0"/>
        <v>2025</v>
      </c>
      <c r="L3" s="127"/>
      <c r="M3" s="127"/>
      <c r="N3" s="127"/>
      <c r="O3" s="126"/>
    </row>
    <row r="4" spans="1:15" ht="18" customHeight="1">
      <c r="A4" s="123">
        <f>MONTH(A2)</f>
        <v>9</v>
      </c>
      <c r="B4" s="123" t="s">
        <v>45</v>
      </c>
      <c r="C4" s="126"/>
      <c r="D4" s="126"/>
      <c r="E4" s="126"/>
      <c r="F4" s="125"/>
      <c r="G4" s="127"/>
      <c r="H4" s="127"/>
      <c r="I4" s="127"/>
      <c r="J4" s="127"/>
      <c r="K4" s="127"/>
      <c r="L4" s="127"/>
      <c r="M4" s="127"/>
      <c r="N4" s="127"/>
      <c r="O4" s="126"/>
    </row>
    <row r="5" spans="1:15" ht="18" customHeight="1">
      <c r="B5" t="s">
        <v>45</v>
      </c>
      <c r="F5" s="15"/>
      <c r="G5" s="38"/>
      <c r="H5" s="38"/>
      <c r="I5" s="38"/>
      <c r="J5" s="38"/>
      <c r="K5" s="38"/>
      <c r="L5" s="38"/>
      <c r="M5" s="38"/>
      <c r="N5" s="38"/>
    </row>
    <row r="6" spans="1:15" ht="25.5" customHeight="1">
      <c r="B6" t="s">
        <v>45</v>
      </c>
      <c r="D6" s="12" t="s">
        <v>45</v>
      </c>
      <c r="F6" s="16" t="s">
        <v>13</v>
      </c>
      <c r="G6" s="48"/>
      <c r="H6" s="48" t="s">
        <v>46</v>
      </c>
      <c r="I6" s="48"/>
      <c r="J6" s="48"/>
      <c r="K6" s="48"/>
      <c r="L6" s="48"/>
      <c r="M6" s="48"/>
      <c r="N6" s="48"/>
    </row>
    <row r="7" spans="1:15" ht="25.5" customHeight="1">
      <c r="B7" t="s">
        <v>45</v>
      </c>
      <c r="F7" s="81"/>
      <c r="G7" s="32"/>
      <c r="H7" s="32"/>
      <c r="I7" s="32"/>
      <c r="J7" s="32"/>
      <c r="K7" s="32"/>
      <c r="L7" s="149" t="s">
        <v>86</v>
      </c>
      <c r="M7" s="150"/>
      <c r="N7" s="150"/>
    </row>
    <row r="8" spans="1:15" ht="20.100000000000001" customHeight="1">
      <c r="B8" t="s">
        <v>45</v>
      </c>
      <c r="D8" s="12" t="s">
        <v>45</v>
      </c>
      <c r="F8" s="15"/>
      <c r="G8" s="41" t="s">
        <v>87</v>
      </c>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45</v>
      </c>
      <c r="F9" s="20" t="s">
        <v>169</v>
      </c>
      <c r="G9" s="94"/>
      <c r="H9" s="95"/>
      <c r="I9" s="95"/>
      <c r="J9" s="95"/>
      <c r="K9" s="95"/>
      <c r="L9" s="95"/>
      <c r="M9" s="95"/>
      <c r="N9" s="95"/>
    </row>
    <row r="10" spans="1:15" ht="20.100000000000001" customHeight="1">
      <c r="B10" t="s">
        <v>45</v>
      </c>
      <c r="F10" s="22" t="s">
        <v>211</v>
      </c>
      <c r="G10" s="94"/>
      <c r="H10" s="95"/>
      <c r="I10" s="95"/>
      <c r="J10" s="95"/>
      <c r="K10" s="95"/>
      <c r="L10" s="95"/>
      <c r="M10" s="95"/>
      <c r="N10" s="95"/>
    </row>
    <row r="11" spans="1:15" ht="20.100000000000001" customHeight="1">
      <c r="B11" s="12" t="s">
        <v>45</v>
      </c>
      <c r="F11" s="24" t="s">
        <v>212</v>
      </c>
      <c r="G11" s="83" t="s">
        <v>115</v>
      </c>
      <c r="H11" s="62">
        <v>395</v>
      </c>
      <c r="I11" s="62">
        <v>200</v>
      </c>
      <c r="J11" s="62">
        <v>160.01826205522599</v>
      </c>
      <c r="K11" s="62">
        <v>131.80000000000001</v>
      </c>
      <c r="L11" s="67">
        <f>(I11/H11-1)*100</f>
        <v>-49.367088607594937</v>
      </c>
      <c r="M11" s="67">
        <f t="shared" ref="L11:N26" si="3">(J11/I11-1)*100</f>
        <v>-19.990868972387009</v>
      </c>
      <c r="N11" s="67">
        <f t="shared" si="3"/>
        <v>-17.634401031981717</v>
      </c>
    </row>
    <row r="12" spans="1:15" ht="20.100000000000001" customHeight="1">
      <c r="B12" s="12" t="s">
        <v>45</v>
      </c>
      <c r="F12" s="24" t="s">
        <v>213</v>
      </c>
      <c r="G12" s="83" t="s">
        <v>115</v>
      </c>
      <c r="H12" s="62">
        <v>409.673409003686</v>
      </c>
      <c r="I12" s="62">
        <v>200</v>
      </c>
      <c r="J12" s="62">
        <v>155.88542820123601</v>
      </c>
      <c r="K12" s="62">
        <v>125.8</v>
      </c>
      <c r="L12" s="67">
        <f t="shared" si="3"/>
        <v>-51.180624467086048</v>
      </c>
      <c r="M12" s="67">
        <f t="shared" si="3"/>
        <v>-22.057285899381995</v>
      </c>
      <c r="N12" s="67">
        <f t="shared" si="3"/>
        <v>-19.29970526969208</v>
      </c>
    </row>
    <row r="13" spans="1:15" ht="20.100000000000001" customHeight="1">
      <c r="B13" t="s">
        <v>45</v>
      </c>
      <c r="F13" s="22" t="s">
        <v>214</v>
      </c>
      <c r="G13" s="83"/>
      <c r="H13" s="62"/>
      <c r="I13" s="62"/>
      <c r="J13" s="62"/>
      <c r="K13" s="62"/>
      <c r="L13" s="67"/>
      <c r="M13" s="67"/>
      <c r="N13" s="67"/>
    </row>
    <row r="14" spans="1:15" ht="20.100000000000001" customHeight="1">
      <c r="B14" s="12" t="s">
        <v>45</v>
      </c>
      <c r="F14" s="24" t="s">
        <v>215</v>
      </c>
      <c r="G14" s="83" t="s">
        <v>115</v>
      </c>
      <c r="H14" s="62">
        <v>358.81970924908399</v>
      </c>
      <c r="I14" s="62">
        <v>175.86351064560401</v>
      </c>
      <c r="J14" s="62">
        <v>135.28081433859899</v>
      </c>
      <c r="K14" s="62">
        <v>114.89711599727499</v>
      </c>
      <c r="L14" s="67">
        <f t="shared" si="3"/>
        <v>-50.988335893354233</v>
      </c>
      <c r="M14" s="67">
        <f t="shared" si="3"/>
        <v>-23.076245980774434</v>
      </c>
      <c r="N14" s="67">
        <f t="shared" si="3"/>
        <v>-15.067693405736705</v>
      </c>
    </row>
    <row r="15" spans="1:15" ht="20.100000000000001" customHeight="1">
      <c r="B15" s="12" t="s">
        <v>45</v>
      </c>
      <c r="F15" s="24" t="s">
        <v>216</v>
      </c>
      <c r="G15" s="83" t="s">
        <v>115</v>
      </c>
      <c r="H15" s="62">
        <v>374.60777645604401</v>
      </c>
      <c r="I15" s="62">
        <v>175.86351064560401</v>
      </c>
      <c r="J15" s="62">
        <v>131.59612289747</v>
      </c>
      <c r="K15" s="62">
        <v>109.470269152188</v>
      </c>
      <c r="L15" s="67">
        <f t="shared" si="3"/>
        <v>-53.053961583672681</v>
      </c>
      <c r="M15" s="67">
        <f t="shared" si="3"/>
        <v>-25.17144550658983</v>
      </c>
      <c r="N15" s="67">
        <f t="shared" si="3"/>
        <v>-16.813454118645144</v>
      </c>
    </row>
    <row r="16" spans="1:15" ht="27.95" customHeight="1">
      <c r="B16" s="12" t="s">
        <v>45</v>
      </c>
      <c r="F16" s="22" t="s">
        <v>217</v>
      </c>
      <c r="G16" s="83" t="s">
        <v>105</v>
      </c>
      <c r="H16" s="62">
        <v>1043.134</v>
      </c>
      <c r="I16" s="62">
        <v>1017.49365012979</v>
      </c>
      <c r="J16" s="62">
        <v>1018.69639191382</v>
      </c>
      <c r="K16" s="62">
        <v>1025.9075577059</v>
      </c>
      <c r="L16" s="67">
        <f t="shared" si="3"/>
        <v>-2.4580111347353273</v>
      </c>
      <c r="M16" s="67">
        <f t="shared" si="3"/>
        <v>0.11820631842534013</v>
      </c>
      <c r="N16" s="67">
        <f t="shared" si="3"/>
        <v>0.70788174468081611</v>
      </c>
    </row>
    <row r="17" spans="2:14" ht="27.95" customHeight="1">
      <c r="B17" t="s">
        <v>45</v>
      </c>
      <c r="F17" s="22" t="s">
        <v>218</v>
      </c>
      <c r="G17" s="83"/>
      <c r="H17" s="62"/>
      <c r="I17" s="62"/>
      <c r="J17" s="62"/>
      <c r="K17" s="62"/>
      <c r="L17" s="46"/>
      <c r="M17" s="46"/>
      <c r="N17" s="46"/>
    </row>
    <row r="18" spans="2:14" ht="20.100000000000001" customHeight="1">
      <c r="B18" s="12" t="s">
        <v>45</v>
      </c>
      <c r="F18" s="24" t="s">
        <v>219</v>
      </c>
      <c r="G18" s="83" t="s">
        <v>105</v>
      </c>
      <c r="H18" s="62">
        <v>796.28</v>
      </c>
      <c r="I18" s="62">
        <v>848.67994926960603</v>
      </c>
      <c r="J18" s="62">
        <v>851.09470268759696</v>
      </c>
      <c r="K18" s="62">
        <v>862.98559958855901</v>
      </c>
      <c r="L18" s="67">
        <f t="shared" ref="L18:N23" si="4">(I18/H18-1)*100</f>
        <v>6.5805934180948933</v>
      </c>
      <c r="M18" s="67">
        <f t="shared" si="4"/>
        <v>0.28453051354271341</v>
      </c>
      <c r="N18" s="67">
        <f t="shared" si="4"/>
        <v>1.3971297040638264</v>
      </c>
    </row>
    <row r="19" spans="2:14" ht="20.100000000000001" customHeight="1">
      <c r="B19" s="12" t="s">
        <v>45</v>
      </c>
      <c r="F19" s="24" t="s">
        <v>191</v>
      </c>
      <c r="G19" s="83" t="s">
        <v>105</v>
      </c>
      <c r="H19" s="62">
        <v>230.983</v>
      </c>
      <c r="I19" s="62">
        <v>221.91015419538499</v>
      </c>
      <c r="J19" s="62">
        <v>210.44164978038501</v>
      </c>
      <c r="K19" s="62">
        <v>200.25873746804399</v>
      </c>
      <c r="L19" s="67">
        <f t="shared" si="4"/>
        <v>-3.9279279447470228</v>
      </c>
      <c r="M19" s="67">
        <f t="shared" si="4"/>
        <v>-5.1680845595295839</v>
      </c>
      <c r="N19" s="67">
        <f t="shared" si="4"/>
        <v>-4.8388293491178231</v>
      </c>
    </row>
    <row r="20" spans="2:14" ht="20.100000000000001" customHeight="1">
      <c r="B20" s="12" t="s">
        <v>45</v>
      </c>
      <c r="F20" s="24" t="s">
        <v>64</v>
      </c>
      <c r="G20" s="83" t="s">
        <v>105</v>
      </c>
      <c r="H20" s="62">
        <v>153.48400000000001</v>
      </c>
      <c r="I20" s="62">
        <v>180.820258</v>
      </c>
      <c r="J20" s="62">
        <v>189.61644562000001</v>
      </c>
      <c r="K20" s="62">
        <v>208.61517648658401</v>
      </c>
      <c r="L20" s="67">
        <f t="shared" si="4"/>
        <v>17.810493601938958</v>
      </c>
      <c r="M20" s="67">
        <f t="shared" si="4"/>
        <v>4.8646029583698569</v>
      </c>
      <c r="N20" s="67">
        <f t="shared" si="4"/>
        <v>10.019558590744992</v>
      </c>
    </row>
    <row r="21" spans="2:14" ht="20.100000000000001" customHeight="1">
      <c r="B21" s="12" t="s">
        <v>45</v>
      </c>
      <c r="F21" s="24" t="s">
        <v>54</v>
      </c>
      <c r="G21" s="83" t="s">
        <v>105</v>
      </c>
      <c r="H21" s="62">
        <v>138.26</v>
      </c>
      <c r="I21" s="62">
        <v>138.266347131717</v>
      </c>
      <c r="J21" s="62">
        <v>137.03182617518399</v>
      </c>
      <c r="K21" s="62">
        <v>135.90953439651801</v>
      </c>
      <c r="L21" s="67">
        <f t="shared" si="4"/>
        <v>4.5907216237539572E-3</v>
      </c>
      <c r="M21" s="67">
        <f t="shared" si="4"/>
        <v>-0.89285714285700646</v>
      </c>
      <c r="N21" s="67">
        <f t="shared" si="4"/>
        <v>-0.81900081900041499</v>
      </c>
    </row>
    <row r="22" spans="2:14" ht="20.100000000000001" customHeight="1">
      <c r="B22" s="12" t="s">
        <v>45</v>
      </c>
      <c r="F22" s="24" t="s">
        <v>56</v>
      </c>
      <c r="G22" s="83" t="s">
        <v>105</v>
      </c>
      <c r="H22" s="62">
        <v>91.331999999999994</v>
      </c>
      <c r="I22" s="62">
        <v>91.362321385393599</v>
      </c>
      <c r="J22" s="62">
        <v>90.865246731501401</v>
      </c>
      <c r="K22" s="62">
        <v>90.368172077609202</v>
      </c>
      <c r="L22" s="67">
        <f t="shared" si="4"/>
        <v>3.3199081804413666E-2</v>
      </c>
      <c r="M22" s="67">
        <f t="shared" si="4"/>
        <v>-0.54406964091399113</v>
      </c>
      <c r="N22" s="67">
        <f t="shared" si="4"/>
        <v>-0.54704595185991467</v>
      </c>
    </row>
    <row r="23" spans="2:14" ht="20.100000000000001" customHeight="1">
      <c r="B23" s="12" t="s">
        <v>45</v>
      </c>
      <c r="F23" s="24" t="s">
        <v>220</v>
      </c>
      <c r="G23" s="83" t="s">
        <v>105</v>
      </c>
      <c r="H23" s="62">
        <v>61.088999999999999</v>
      </c>
      <c r="I23" s="62">
        <v>61.0681583261022</v>
      </c>
      <c r="J23" s="62">
        <v>60.412686143711099</v>
      </c>
      <c r="K23" s="62">
        <v>58.883251051465301</v>
      </c>
      <c r="L23" s="67">
        <f t="shared" si="4"/>
        <v>-3.4116901402536648E-2</v>
      </c>
      <c r="M23" s="67">
        <f t="shared" si="4"/>
        <v>-1.0733452593918114</v>
      </c>
      <c r="N23" s="67">
        <f t="shared" si="4"/>
        <v>-2.5316455696201667</v>
      </c>
    </row>
    <row r="24" spans="2:14" ht="27.95" customHeight="1">
      <c r="B24" s="12" t="s">
        <v>45</v>
      </c>
      <c r="F24" s="24" t="s">
        <v>221</v>
      </c>
      <c r="G24" s="83" t="s">
        <v>105</v>
      </c>
      <c r="H24" s="62">
        <v>123.36</v>
      </c>
      <c r="I24" s="62">
        <v>101.91343168501</v>
      </c>
      <c r="J24" s="62">
        <v>96.666740567788807</v>
      </c>
      <c r="K24" s="62">
        <v>89.229910531152299</v>
      </c>
      <c r="L24" s="67">
        <f t="shared" si="3"/>
        <v>-17.38535044989462</v>
      </c>
      <c r="M24" s="67">
        <f t="shared" si="3"/>
        <v>-5.1481841308586791</v>
      </c>
      <c r="N24" s="67">
        <f t="shared" si="3"/>
        <v>-7.6932665702339804</v>
      </c>
    </row>
    <row r="25" spans="2:14" ht="20.100000000000001" customHeight="1">
      <c r="B25" s="12" t="s">
        <v>45</v>
      </c>
      <c r="F25" s="24" t="s">
        <v>192</v>
      </c>
      <c r="G25" s="83" t="s">
        <v>105</v>
      </c>
      <c r="H25" s="62">
        <v>97.840999999999994</v>
      </c>
      <c r="I25" s="62">
        <v>80.830999266318898</v>
      </c>
      <c r="J25" s="62">
        <v>76.669670589275498</v>
      </c>
      <c r="K25" s="62">
        <v>70.771268452322303</v>
      </c>
      <c r="L25" s="67">
        <f t="shared" si="3"/>
        <v>-17.385350449894311</v>
      </c>
      <c r="M25" s="67">
        <f t="shared" si="3"/>
        <v>-5.1481841308590237</v>
      </c>
      <c r="N25" s="67">
        <f t="shared" si="3"/>
        <v>-7.6932665702339147</v>
      </c>
    </row>
    <row r="26" spans="2:14" ht="20.100000000000001" customHeight="1">
      <c r="B26" s="12" t="s">
        <v>45</v>
      </c>
      <c r="F26" s="24" t="s">
        <v>222</v>
      </c>
      <c r="G26" s="83" t="s">
        <v>105</v>
      </c>
      <c r="H26" s="62">
        <v>25.518999999999998</v>
      </c>
      <c r="I26" s="62">
        <v>21.0824324186915</v>
      </c>
      <c r="J26" s="62">
        <v>19.997069978513299</v>
      </c>
      <c r="K26" s="62">
        <v>18.458642078830099</v>
      </c>
      <c r="L26" s="67">
        <f t="shared" si="3"/>
        <v>-17.385350449894187</v>
      </c>
      <c r="M26" s="67">
        <f t="shared" si="3"/>
        <v>-5.1481841308592458</v>
      </c>
      <c r="N26" s="67">
        <f t="shared" si="3"/>
        <v>-7.6932665702336811</v>
      </c>
    </row>
    <row r="27" spans="2:14" ht="27.95" customHeight="1">
      <c r="B27" t="s">
        <v>45</v>
      </c>
      <c r="F27" s="22" t="s">
        <v>177</v>
      </c>
      <c r="G27" s="83"/>
      <c r="H27" s="62"/>
      <c r="I27" s="62"/>
      <c r="J27" s="62"/>
      <c r="K27" s="62"/>
      <c r="L27" s="46"/>
      <c r="M27" s="46"/>
      <c r="N27" s="46"/>
    </row>
    <row r="28" spans="2:14" ht="20.100000000000001" customHeight="1">
      <c r="B28" s="12" t="s">
        <v>45</v>
      </c>
      <c r="F28" s="24" t="s">
        <v>223</v>
      </c>
      <c r="G28" s="83" t="s">
        <v>105</v>
      </c>
      <c r="H28" s="62">
        <v>464.899</v>
      </c>
      <c r="I28" s="62">
        <v>461.68940720035499</v>
      </c>
      <c r="J28" s="62">
        <v>459.19108789732297</v>
      </c>
      <c r="K28" s="62">
        <v>457.19243245489702</v>
      </c>
      <c r="L28" s="67">
        <f t="shared" ref="L28:N33" si="5">(I28/H28-1)*100</f>
        <v>-0.69038496526019344</v>
      </c>
      <c r="M28" s="67">
        <f t="shared" si="5"/>
        <v>-0.54112554112549782</v>
      </c>
      <c r="N28" s="67">
        <f t="shared" si="5"/>
        <v>-0.43525571273126396</v>
      </c>
    </row>
    <row r="29" spans="2:14" ht="20.100000000000001" customHeight="1">
      <c r="B29" s="12" t="s">
        <v>45</v>
      </c>
      <c r="F29" s="24" t="s">
        <v>50</v>
      </c>
      <c r="G29" s="83" t="s">
        <v>105</v>
      </c>
      <c r="H29" s="62">
        <v>178.65297439</v>
      </c>
      <c r="I29" s="62">
        <v>195.68394987756199</v>
      </c>
      <c r="J29" s="62">
        <v>202.44455929181299</v>
      </c>
      <c r="K29" s="62">
        <v>203.16798658309801</v>
      </c>
      <c r="L29" s="67">
        <f t="shared" si="5"/>
        <v>9.532992969030186</v>
      </c>
      <c r="M29" s="67">
        <f t="shared" si="5"/>
        <v>3.4548614837757841</v>
      </c>
      <c r="N29" s="67">
        <f t="shared" si="5"/>
        <v>0.35734587968958564</v>
      </c>
    </row>
    <row r="30" spans="2:14" ht="20.100000000000001" customHeight="1">
      <c r="B30" s="12" t="s">
        <v>45</v>
      </c>
      <c r="F30" s="24" t="s">
        <v>193</v>
      </c>
      <c r="G30" s="83" t="s">
        <v>105</v>
      </c>
      <c r="H30" s="62">
        <v>150.60599999999999</v>
      </c>
      <c r="I30" s="62">
        <v>132.543552974633</v>
      </c>
      <c r="J30" s="62">
        <v>130.246606863956</v>
      </c>
      <c r="K30" s="62">
        <v>128.31576787032299</v>
      </c>
      <c r="L30" s="67">
        <f t="shared" si="5"/>
        <v>-11.993178907458535</v>
      </c>
      <c r="M30" s="67">
        <f t="shared" si="5"/>
        <v>-1.7329746027832882</v>
      </c>
      <c r="N30" s="67">
        <f t="shared" si="5"/>
        <v>-1.4824485951098865</v>
      </c>
    </row>
    <row r="31" spans="2:14" ht="20.100000000000001" customHeight="1">
      <c r="B31" s="12" t="s">
        <v>45</v>
      </c>
      <c r="F31" s="24" t="s">
        <v>224</v>
      </c>
      <c r="G31" s="83" t="s">
        <v>105</v>
      </c>
      <c r="H31" s="62">
        <v>54.488999999999997</v>
      </c>
      <c r="I31" s="62">
        <v>55.979112975053198</v>
      </c>
      <c r="J31" s="62">
        <v>59.021456071523502</v>
      </c>
      <c r="K31" s="62">
        <v>59.021456071523502</v>
      </c>
      <c r="L31" s="67">
        <f t="shared" si="5"/>
        <v>2.7347042064512106</v>
      </c>
      <c r="M31" s="67">
        <f t="shared" si="5"/>
        <v>5.4347826086956985</v>
      </c>
      <c r="N31" s="67">
        <f t="shared" si="5"/>
        <v>0</v>
      </c>
    </row>
    <row r="32" spans="2:14" ht="20.100000000000001" customHeight="1">
      <c r="B32" s="12" t="s">
        <v>45</v>
      </c>
      <c r="F32" s="24" t="s">
        <v>201</v>
      </c>
      <c r="G32" s="83" t="s">
        <v>105</v>
      </c>
      <c r="H32" s="62">
        <v>67.376999999999995</v>
      </c>
      <c r="I32" s="62">
        <v>68.417861742157797</v>
      </c>
      <c r="J32" s="62">
        <v>68</v>
      </c>
      <c r="K32" s="62">
        <v>68.906666666666695</v>
      </c>
      <c r="L32" s="67">
        <f t="shared" si="5"/>
        <v>1.544832423761533</v>
      </c>
      <c r="M32" s="67">
        <f t="shared" si="5"/>
        <v>-0.61074949072884577</v>
      </c>
      <c r="N32" s="67">
        <f t="shared" si="5"/>
        <v>1.3333333333333641</v>
      </c>
    </row>
    <row r="33" spans="1:15" ht="20.100000000000001" customHeight="1">
      <c r="B33" s="12" t="s">
        <v>45</v>
      </c>
      <c r="F33" s="24" t="s">
        <v>58</v>
      </c>
      <c r="G33" s="83" t="s">
        <v>105</v>
      </c>
      <c r="H33" s="62">
        <v>34.768000000000001</v>
      </c>
      <c r="I33" s="62">
        <v>36.361310354205898</v>
      </c>
      <c r="J33" s="62">
        <v>36.4121774854123</v>
      </c>
      <c r="K33" s="62">
        <v>36.192997098029899</v>
      </c>
      <c r="L33" s="67">
        <f t="shared" si="5"/>
        <v>4.5826919989815362</v>
      </c>
      <c r="M33" s="67">
        <f t="shared" si="5"/>
        <v>0.13989355914538759</v>
      </c>
      <c r="N33" s="67">
        <f t="shared" si="5"/>
        <v>-0.60194254372788469</v>
      </c>
    </row>
    <row r="34" spans="1:15" ht="13.9" customHeight="1">
      <c r="B34" t="s">
        <v>45</v>
      </c>
      <c r="F34" s="24"/>
      <c r="G34" s="83"/>
      <c r="H34" s="62"/>
      <c r="I34" s="62"/>
      <c r="J34" s="62"/>
      <c r="K34" s="62"/>
      <c r="L34" s="46"/>
      <c r="M34" s="46"/>
      <c r="N34" s="46"/>
    </row>
    <row r="35" spans="1:15" ht="13.9" customHeight="1">
      <c r="A35" s="126"/>
      <c r="B35" s="123" t="s">
        <v>45</v>
      </c>
      <c r="C35" s="126"/>
      <c r="D35" s="126"/>
      <c r="E35" s="126"/>
      <c r="F35" s="138"/>
      <c r="G35" s="137"/>
      <c r="H35" s="140" t="str">
        <f t="shared" ref="H35:K35" si="6">CONCATENATE(H$3-1,"-",RIGHT(H$3,2))</f>
        <v>2021-22</v>
      </c>
      <c r="I35" s="140" t="str">
        <f t="shared" si="6"/>
        <v>2022-23</v>
      </c>
      <c r="J35" s="140" t="str">
        <f t="shared" si="6"/>
        <v>2023-24</v>
      </c>
      <c r="K35" s="140" t="str">
        <f t="shared" si="6"/>
        <v>2024-25</v>
      </c>
      <c r="L35" s="139"/>
      <c r="M35" s="139"/>
      <c r="N35" s="139"/>
      <c r="O35" s="126"/>
    </row>
    <row r="36" spans="1:15" ht="13.9" customHeight="1">
      <c r="B36" s="12" t="s">
        <v>45</v>
      </c>
      <c r="F36" s="24"/>
      <c r="G36" s="83"/>
      <c r="H36" s="62"/>
      <c r="I36" s="62"/>
      <c r="J36" s="62"/>
      <c r="K36" s="62"/>
      <c r="L36" s="46"/>
      <c r="M36" s="46"/>
      <c r="N36" s="46"/>
    </row>
    <row r="37" spans="1:15" ht="13.9" customHeight="1">
      <c r="B37" t="s">
        <v>45</v>
      </c>
      <c r="F37" s="15"/>
      <c r="H37" s="96"/>
      <c r="I37" s="96"/>
      <c r="J37" s="96"/>
      <c r="K37" s="96"/>
      <c r="L37" s="96"/>
      <c r="M37" s="96"/>
      <c r="N37" s="96"/>
    </row>
    <row r="38" spans="1:15" ht="14.45" customHeight="1">
      <c r="B38" t="s">
        <v>45</v>
      </c>
      <c r="F38" s="15"/>
      <c r="G38" s="32"/>
      <c r="H38" s="32"/>
      <c r="I38" s="32"/>
      <c r="J38" s="32"/>
      <c r="K38" s="32"/>
      <c r="L38" s="149" t="s">
        <v>86</v>
      </c>
      <c r="M38" s="150"/>
      <c r="N38" s="150"/>
    </row>
    <row r="39" spans="1:15" ht="20.100000000000001" customHeight="1">
      <c r="B39" t="s">
        <v>45</v>
      </c>
      <c r="G39" s="41" t="s">
        <v>87</v>
      </c>
      <c r="H39" s="41" t="str">
        <f>CONCATENATE(H$3-1,"–",RIGHT(H$3,2))</f>
        <v>2021–22</v>
      </c>
      <c r="I39" s="41" t="str">
        <f>CONCATENATE(CONCATENATE(I$3-1,"–",RIGHT(I$3,2)),IF($A$4&gt;6,""," s"))</f>
        <v>2022–23</v>
      </c>
      <c r="J39" s="41" t="str">
        <f>CONCATENATE(CONCATENATE(J$3-1,"–",RIGHT(J$3,2))," f")</f>
        <v>2023–24 f</v>
      </c>
      <c r="K39" s="41" t="str">
        <f>CONCATENATE(CONCATENATE(K$3-1,"–",RIGHT(K$3,2))," f")</f>
        <v>2024–25 f</v>
      </c>
      <c r="L39" s="41" t="str">
        <f t="shared" ref="L39:N39" si="7">I39</f>
        <v>2022–23</v>
      </c>
      <c r="M39" s="41" t="str">
        <f t="shared" si="7"/>
        <v>2023–24 f</v>
      </c>
      <c r="N39" s="41" t="str">
        <f t="shared" si="7"/>
        <v>2024–25 f</v>
      </c>
    </row>
    <row r="40" spans="1:15" ht="20.100000000000001" customHeight="1">
      <c r="B40" t="s">
        <v>45</v>
      </c>
      <c r="F40" s="20" t="s">
        <v>50</v>
      </c>
      <c r="H40" s="97"/>
      <c r="I40" s="97"/>
      <c r="J40" s="97"/>
      <c r="K40" s="97"/>
      <c r="L40" s="97"/>
      <c r="M40" s="97"/>
      <c r="N40" s="97"/>
    </row>
    <row r="41" spans="1:15" ht="20.100000000000001" customHeight="1">
      <c r="B41" s="12" t="s">
        <v>45</v>
      </c>
      <c r="F41" s="22" t="s">
        <v>175</v>
      </c>
      <c r="G41" s="83" t="s">
        <v>105</v>
      </c>
      <c r="H41" s="62">
        <v>236.29207982253001</v>
      </c>
      <c r="I41" s="62">
        <v>216.01476654399701</v>
      </c>
      <c r="J41" s="62">
        <v>252.38093615028299</v>
      </c>
      <c r="K41" s="62">
        <v>253.31758475683301</v>
      </c>
      <c r="L41" s="62">
        <f t="shared" ref="L41:N44" si="8">(I41/H41-1)*100</f>
        <v>-8.5814612549699127</v>
      </c>
      <c r="M41" s="62">
        <f t="shared" si="8"/>
        <v>16.835038728187634</v>
      </c>
      <c r="N41" s="62">
        <f t="shared" si="8"/>
        <v>0.37112494344353486</v>
      </c>
    </row>
    <row r="42" spans="1:15" ht="27.95" customHeight="1">
      <c r="B42" s="12" t="s">
        <v>45</v>
      </c>
      <c r="F42" s="22" t="s">
        <v>225</v>
      </c>
      <c r="G42" s="83" t="s">
        <v>105</v>
      </c>
      <c r="H42" s="62">
        <v>196.21600336</v>
      </c>
      <c r="I42" s="62">
        <v>181.66073494</v>
      </c>
      <c r="J42" s="62">
        <v>202.031423073203</v>
      </c>
      <c r="K42" s="62">
        <v>202.96807167975399</v>
      </c>
      <c r="L42" s="62">
        <f t="shared" si="8"/>
        <v>-7.417982310696269</v>
      </c>
      <c r="M42" s="62">
        <f t="shared" si="8"/>
        <v>11.213588968431276</v>
      </c>
      <c r="N42" s="62">
        <f t="shared" si="8"/>
        <v>0.46361530909555526</v>
      </c>
    </row>
    <row r="43" spans="1:15" ht="20.100000000000001" customHeight="1">
      <c r="B43" s="12" t="s">
        <v>45</v>
      </c>
      <c r="F43" s="24" t="s">
        <v>179</v>
      </c>
      <c r="G43" s="83" t="s">
        <v>90</v>
      </c>
      <c r="H43" s="62">
        <v>46257.559430000001</v>
      </c>
      <c r="I43" s="62">
        <v>65511.298676999999</v>
      </c>
      <c r="J43" s="62">
        <v>36229.951757058901</v>
      </c>
      <c r="K43" s="62">
        <v>28462.817229462202</v>
      </c>
      <c r="L43" s="62">
        <f t="shared" si="8"/>
        <v>41.622903335693763</v>
      </c>
      <c r="M43" s="62">
        <f t="shared" si="8"/>
        <v>-44.696636322707072</v>
      </c>
      <c r="N43" s="62">
        <f t="shared" si="8"/>
        <v>-21.438434640154835</v>
      </c>
    </row>
    <row r="44" spans="1:15" ht="20.100000000000001" customHeight="1">
      <c r="B44" s="12" t="s">
        <v>45</v>
      </c>
      <c r="F44" s="24" t="s">
        <v>226</v>
      </c>
      <c r="G44" s="83" t="s">
        <v>90</v>
      </c>
      <c r="H44" s="62">
        <v>51528.226772841401</v>
      </c>
      <c r="I44" s="62">
        <v>68184.782986510399</v>
      </c>
      <c r="J44" s="62">
        <v>36229.951757058901</v>
      </c>
      <c r="K44" s="62">
        <v>27564.038640284401</v>
      </c>
      <c r="L44" s="62">
        <f t="shared" si="8"/>
        <v>32.325110443055351</v>
      </c>
      <c r="M44" s="62">
        <f t="shared" si="8"/>
        <v>-46.865047932723357</v>
      </c>
      <c r="N44" s="62">
        <f t="shared" si="8"/>
        <v>-23.919195849014805</v>
      </c>
    </row>
    <row r="45" spans="1:15" ht="9.9499999999999993" customHeight="1">
      <c r="B45" t="s">
        <v>45</v>
      </c>
      <c r="F45" s="98"/>
      <c r="G45" s="99"/>
      <c r="H45" s="99"/>
      <c r="I45" s="99"/>
      <c r="J45" s="99"/>
      <c r="K45" s="99"/>
      <c r="L45" s="99"/>
      <c r="M45" s="99"/>
      <c r="N45" s="99"/>
    </row>
    <row r="46" spans="1:15" ht="9.9499999999999993" customHeight="1">
      <c r="B46" t="s">
        <v>45</v>
      </c>
      <c r="K46" s="12" t="s">
        <v>45</v>
      </c>
    </row>
    <row r="47" spans="1:15" ht="18" customHeight="1">
      <c r="B47" t="s">
        <v>45</v>
      </c>
      <c r="F47" s="23" t="s">
        <v>68</v>
      </c>
    </row>
    <row r="48" spans="1:15" ht="18" customHeight="1">
      <c r="B48" t="s">
        <v>45</v>
      </c>
      <c r="F48" s="20" t="s">
        <v>227</v>
      </c>
    </row>
    <row r="49" spans="2:15" ht="18" customHeight="1">
      <c r="B49" t="s">
        <v>45</v>
      </c>
      <c r="F49" s="20" t="s">
        <v>228</v>
      </c>
    </row>
    <row r="50" spans="2:15" ht="18" customHeight="1">
      <c r="B50" t="s">
        <v>45</v>
      </c>
      <c r="F50" s="20" t="s">
        <v>229</v>
      </c>
    </row>
    <row r="51" spans="2:15" ht="18" customHeight="1">
      <c r="B51" t="s">
        <v>45</v>
      </c>
      <c r="F51" s="20" t="s">
        <v>230</v>
      </c>
      <c r="J51" s="100"/>
      <c r="K51" s="100"/>
    </row>
    <row r="52" spans="2:15" ht="18" customHeight="1">
      <c r="B52" t="s">
        <v>45</v>
      </c>
      <c r="F52" s="20" t="s">
        <v>231</v>
      </c>
    </row>
    <row r="53" spans="2:15" ht="18" customHeight="1">
      <c r="B53" t="s">
        <v>45</v>
      </c>
      <c r="F53" s="20" t="s">
        <v>232</v>
      </c>
    </row>
    <row r="54" spans="2:15" ht="18" customHeight="1">
      <c r="B54" t="s">
        <v>45</v>
      </c>
      <c r="F54" s="49" t="s">
        <v>95</v>
      </c>
    </row>
    <row r="55" spans="2:15" ht="18" customHeight="1">
      <c r="B55" t="s">
        <v>45</v>
      </c>
      <c r="F55" s="49" t="s">
        <v>96</v>
      </c>
      <c r="O55" s="12" t="s">
        <v>45</v>
      </c>
    </row>
    <row r="56" spans="2:15" ht="18" customHeight="1">
      <c r="F56" s="23" t="s">
        <v>233</v>
      </c>
    </row>
  </sheetData>
  <mergeCells count="2">
    <mergeCell ref="L7:N7"/>
    <mergeCell ref="L38:N38"/>
  </mergeCells>
  <pageMargins left="0" right="0" top="0" bottom="0" header="0" footer="0"/>
  <pageSetup paperSize="9" scale="7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4"/>
  <sheetViews>
    <sheetView topLeftCell="A8" zoomScale="80" zoomScaleNormal="80" workbookViewId="0">
      <selection activeCell="H27" sqref="H27"/>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8" ht="57" customHeight="1">
      <c r="A1" s="11" t="s">
        <v>43</v>
      </c>
      <c r="H1" s="136" t="str">
        <f>HYPERLINK("#'Contents'!A1", "Back to Table of Contents")</f>
        <v>Back to Table of Contents</v>
      </c>
    </row>
    <row r="2" spans="1:18" ht="18" customHeight="1">
      <c r="A2" s="124" t="s">
        <v>44</v>
      </c>
      <c r="B2" s="126"/>
      <c r="C2" s="126"/>
      <c r="D2" s="126"/>
      <c r="E2" s="126"/>
      <c r="F2" s="126"/>
      <c r="G2" s="126"/>
      <c r="H2" s="126"/>
      <c r="I2" s="126"/>
      <c r="J2" s="126"/>
      <c r="K2" s="126"/>
      <c r="L2" s="126"/>
      <c r="M2" s="126"/>
      <c r="N2" s="126"/>
      <c r="O2" s="126"/>
      <c r="P2" s="126"/>
      <c r="Q2" s="126"/>
      <c r="R2" s="126"/>
    </row>
    <row r="3" spans="1:18" ht="18" customHeight="1">
      <c r="A3" s="123">
        <f>YEAR(A2)</f>
        <v>2023</v>
      </c>
      <c r="B3" s="123" t="s">
        <v>45</v>
      </c>
      <c r="C3" s="126"/>
      <c r="D3" s="126"/>
      <c r="E3" s="126"/>
      <c r="F3" s="125"/>
      <c r="G3" s="126"/>
      <c r="H3" s="127">
        <f>A3-1</f>
        <v>2022</v>
      </c>
      <c r="I3" s="127">
        <f>H3+1</f>
        <v>2023</v>
      </c>
      <c r="J3" s="127">
        <f t="shared" ref="J3:K3" si="0">I3+1</f>
        <v>2024</v>
      </c>
      <c r="K3" s="127">
        <f t="shared" si="0"/>
        <v>2025</v>
      </c>
      <c r="L3" s="126"/>
      <c r="M3" s="126"/>
      <c r="N3" s="126"/>
      <c r="O3" s="126"/>
      <c r="P3" s="126"/>
      <c r="Q3" s="126"/>
      <c r="R3" s="126"/>
    </row>
    <row r="4" spans="1:18" ht="18" customHeight="1">
      <c r="A4" s="123">
        <f>MONTH(A2)</f>
        <v>9</v>
      </c>
      <c r="B4" s="123" t="s">
        <v>45</v>
      </c>
      <c r="C4" s="126"/>
      <c r="D4" s="126"/>
      <c r="E4" s="126"/>
      <c r="F4" s="125"/>
      <c r="G4" s="126"/>
      <c r="H4" s="126"/>
      <c r="I4" s="126"/>
      <c r="J4" s="126"/>
      <c r="K4" s="126"/>
      <c r="L4" s="126"/>
      <c r="M4" s="126"/>
      <c r="N4" s="126"/>
      <c r="O4" s="126"/>
      <c r="P4" s="126"/>
      <c r="Q4" s="126"/>
      <c r="R4" s="126"/>
    </row>
    <row r="5" spans="1:18" ht="18" customHeight="1">
      <c r="B5" t="s">
        <v>45</v>
      </c>
      <c r="F5" s="29"/>
    </row>
    <row r="6" spans="1:18" ht="18" customHeight="1">
      <c r="B6" t="s">
        <v>45</v>
      </c>
      <c r="D6" s="27" t="s">
        <v>45</v>
      </c>
      <c r="F6" s="16" t="s">
        <v>14</v>
      </c>
      <c r="G6" s="48"/>
      <c r="H6" s="48" t="s">
        <v>46</v>
      </c>
      <c r="I6" s="48"/>
      <c r="J6" s="48"/>
      <c r="K6" s="48"/>
      <c r="L6" s="48"/>
      <c r="M6" s="48"/>
      <c r="N6" s="48"/>
    </row>
    <row r="7" spans="1:18" ht="18" customHeight="1">
      <c r="B7" t="s">
        <v>45</v>
      </c>
      <c r="F7" s="81"/>
      <c r="G7" s="32"/>
      <c r="H7" s="32"/>
      <c r="I7" s="32"/>
      <c r="J7" s="32"/>
      <c r="K7" s="32"/>
      <c r="L7" s="149" t="s">
        <v>86</v>
      </c>
      <c r="M7" s="150"/>
      <c r="N7" s="150"/>
    </row>
    <row r="8" spans="1:18" ht="20.100000000000001" customHeight="1">
      <c r="B8" t="s">
        <v>45</v>
      </c>
      <c r="D8" s="27" t="s">
        <v>45</v>
      </c>
      <c r="F8" s="60"/>
      <c r="G8" s="41" t="s">
        <v>87</v>
      </c>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8" ht="27.95" customHeight="1">
      <c r="B9" t="s">
        <v>45</v>
      </c>
      <c r="F9" s="42" t="s">
        <v>169</v>
      </c>
      <c r="G9" s="33"/>
      <c r="H9" s="36"/>
      <c r="I9" s="36"/>
      <c r="J9" s="36"/>
      <c r="K9" s="36"/>
      <c r="L9" s="36"/>
      <c r="M9" s="36"/>
      <c r="N9" s="36"/>
    </row>
    <row r="10" spans="1:18" ht="20.100000000000001" customHeight="1">
      <c r="B10" s="27" t="s">
        <v>45</v>
      </c>
      <c r="E10" s="27" t="s">
        <v>46</v>
      </c>
      <c r="F10" s="29" t="s">
        <v>234</v>
      </c>
      <c r="G10" s="33" t="s">
        <v>235</v>
      </c>
      <c r="H10" s="63">
        <v>100.09520000000001</v>
      </c>
      <c r="I10" s="63">
        <v>101.736035135432</v>
      </c>
      <c r="J10" s="63">
        <v>102.993081863675</v>
      </c>
      <c r="K10" s="63">
        <v>104.734768250597</v>
      </c>
      <c r="L10" s="46">
        <f>(I10/H10-1)*100</f>
        <v>1.63927454606414</v>
      </c>
      <c r="M10" s="46">
        <f t="shared" ref="M10" si="3">(J10/I10-1)*100</f>
        <v>1.2355963416203597</v>
      </c>
      <c r="N10" s="46">
        <f>(K10/J10-1)*100</f>
        <v>1.6910712403259698</v>
      </c>
    </row>
    <row r="11" spans="1:18" ht="27.95" customHeight="1">
      <c r="B11" s="27" t="s">
        <v>45</v>
      </c>
      <c r="F11" s="29" t="s">
        <v>236</v>
      </c>
      <c r="G11" s="33" t="s">
        <v>235</v>
      </c>
      <c r="H11" s="63">
        <v>99.57</v>
      </c>
      <c r="I11" s="63">
        <v>101.81310000000001</v>
      </c>
      <c r="J11" s="63">
        <v>102.80670000000001</v>
      </c>
      <c r="K11" s="63">
        <v>104.4435</v>
      </c>
      <c r="L11" s="46">
        <f t="shared" ref="L11:M17" si="4">(I11/H11-1)*100</f>
        <v>2.2527869840313519</v>
      </c>
      <c r="M11" s="46">
        <f>(J11/I11-1)*100</f>
        <v>0.97590585101523519</v>
      </c>
      <c r="N11" s="46">
        <f t="shared" ref="N11:N17" si="5">(K11/J11-1)*100</f>
        <v>1.5921141326391997</v>
      </c>
    </row>
    <row r="12" spans="1:18" ht="27.95" customHeight="1">
      <c r="B12" t="s">
        <v>45</v>
      </c>
      <c r="F12" s="44" t="s">
        <v>237</v>
      </c>
      <c r="G12" s="44"/>
      <c r="H12" s="63"/>
      <c r="I12" s="63"/>
      <c r="J12" s="63"/>
      <c r="K12" s="63"/>
      <c r="L12" s="46"/>
      <c r="M12" s="46"/>
      <c r="N12" s="46"/>
    </row>
    <row r="13" spans="1:18" ht="20.100000000000001" customHeight="1">
      <c r="B13" s="27" t="s">
        <v>45</v>
      </c>
      <c r="F13" s="29" t="s">
        <v>212</v>
      </c>
      <c r="G13" s="33" t="s">
        <v>130</v>
      </c>
      <c r="H13" s="63">
        <v>94.598351814516107</v>
      </c>
      <c r="I13" s="63">
        <v>77.9856619047397</v>
      </c>
      <c r="J13" s="63">
        <v>81.580761037286706</v>
      </c>
      <c r="K13" s="63">
        <v>75.161458158107607</v>
      </c>
      <c r="L13" s="46">
        <f t="shared" si="4"/>
        <v>-17.561288956016664</v>
      </c>
      <c r="M13" s="46">
        <f t="shared" si="4"/>
        <v>4.60994886077708</v>
      </c>
      <c r="N13" s="46">
        <f t="shared" si="5"/>
        <v>-7.8686479478233151</v>
      </c>
    </row>
    <row r="14" spans="1:18" ht="20.100000000000001" customHeight="1">
      <c r="B14" s="27" t="s">
        <v>45</v>
      </c>
      <c r="F14" s="29" t="s">
        <v>91</v>
      </c>
      <c r="G14" s="33" t="s">
        <v>130</v>
      </c>
      <c r="H14" s="63">
        <v>98.760679294354702</v>
      </c>
      <c r="I14" s="63">
        <v>77.985661904739601</v>
      </c>
      <c r="J14" s="63">
        <v>79.358716962341205</v>
      </c>
      <c r="K14" s="63">
        <v>71.611414986552703</v>
      </c>
      <c r="L14" s="46">
        <f t="shared" si="4"/>
        <v>-21.035717390820572</v>
      </c>
      <c r="M14" s="46">
        <f t="shared" si="4"/>
        <v>1.7606506427794377</v>
      </c>
      <c r="N14" s="46">
        <f t="shared" si="5"/>
        <v>-9.7623831033771591</v>
      </c>
    </row>
    <row r="15" spans="1:18" ht="27.95" customHeight="1">
      <c r="B15" t="s">
        <v>45</v>
      </c>
      <c r="F15" s="29" t="s">
        <v>238</v>
      </c>
      <c r="G15" s="33"/>
      <c r="H15" s="63"/>
      <c r="I15" s="63"/>
      <c r="J15" s="63"/>
      <c r="K15" s="63"/>
      <c r="L15" s="46"/>
      <c r="M15" s="46"/>
      <c r="N15" s="46"/>
    </row>
    <row r="16" spans="1:18" ht="20.100000000000001" customHeight="1">
      <c r="B16" s="27" t="s">
        <v>45</v>
      </c>
      <c r="F16" s="29" t="s">
        <v>212</v>
      </c>
      <c r="G16" s="33" t="s">
        <v>130</v>
      </c>
      <c r="H16" s="63">
        <v>99.935043760926604</v>
      </c>
      <c r="I16" s="63">
        <v>82.8415919655328</v>
      </c>
      <c r="J16" s="63">
        <v>86.322889313464501</v>
      </c>
      <c r="K16" s="63">
        <v>79.270564012616802</v>
      </c>
      <c r="L16" s="46">
        <f t="shared" si="4"/>
        <v>-17.104562275758106</v>
      </c>
      <c r="M16" s="46">
        <f t="shared" si="4"/>
        <v>4.2023544759740128</v>
      </c>
      <c r="N16" s="46">
        <f t="shared" si="5"/>
        <v>-8.1697048800562939</v>
      </c>
    </row>
    <row r="17" spans="1:18" ht="20.100000000000001" customHeight="1">
      <c r="B17" s="27" t="s">
        <v>45</v>
      </c>
      <c r="F17" s="29" t="s">
        <v>91</v>
      </c>
      <c r="G17" s="33" t="s">
        <v>130</v>
      </c>
      <c r="H17" s="63">
        <v>104.332185686407</v>
      </c>
      <c r="I17" s="63">
        <v>82.8415919655328</v>
      </c>
      <c r="J17" s="63">
        <v>83.971682211541307</v>
      </c>
      <c r="K17" s="63">
        <v>75.526438614113701</v>
      </c>
      <c r="L17" s="46">
        <f t="shared" si="4"/>
        <v>-20.598239727737365</v>
      </c>
      <c r="M17" s="46">
        <f t="shared" si="4"/>
        <v>1.3641580505583395</v>
      </c>
      <c r="N17" s="46">
        <f t="shared" si="5"/>
        <v>-10.057251891360664</v>
      </c>
    </row>
    <row r="18" spans="1:18" ht="13.9" customHeight="1">
      <c r="B18" t="s">
        <v>45</v>
      </c>
      <c r="F18" s="29"/>
      <c r="G18" s="33"/>
      <c r="H18" s="63"/>
      <c r="I18" s="63"/>
      <c r="J18" s="63"/>
      <c r="K18" s="63"/>
      <c r="L18" s="46"/>
      <c r="M18" s="46"/>
      <c r="N18" s="46"/>
    </row>
    <row r="19" spans="1:18" ht="13.9" customHeight="1">
      <c r="A19" s="126"/>
      <c r="B19" s="123" t="s">
        <v>45</v>
      </c>
      <c r="C19" s="126"/>
      <c r="D19" s="126"/>
      <c r="E19" s="126"/>
      <c r="F19" s="125"/>
      <c r="G19" s="141"/>
      <c r="H19" s="142" t="str">
        <f t="shared" ref="H19:K19" si="6">CONCATENATE(H$3-1,"-",RIGHT(H$3,2))</f>
        <v>2021-22</v>
      </c>
      <c r="I19" s="142" t="str">
        <f t="shared" si="6"/>
        <v>2022-23</v>
      </c>
      <c r="J19" s="142" t="str">
        <f t="shared" si="6"/>
        <v>2023-24</v>
      </c>
      <c r="K19" s="142" t="str">
        <f t="shared" si="6"/>
        <v>2024-25</v>
      </c>
      <c r="L19" s="139"/>
      <c r="M19" s="139"/>
      <c r="N19" s="139"/>
      <c r="O19" s="126"/>
      <c r="P19" s="126"/>
      <c r="Q19" s="126"/>
      <c r="R19" s="126"/>
    </row>
    <row r="20" spans="1:18" ht="13.9" customHeight="1">
      <c r="B20" s="27" t="s">
        <v>45</v>
      </c>
      <c r="F20" s="29"/>
      <c r="G20" s="33"/>
      <c r="H20" s="63"/>
      <c r="I20" s="63"/>
      <c r="J20" s="63"/>
      <c r="K20" s="63"/>
      <c r="L20" s="46"/>
      <c r="M20" s="46"/>
      <c r="N20" s="46"/>
    </row>
    <row r="21" spans="1:18" ht="13.9" customHeight="1">
      <c r="B21" t="s">
        <v>45</v>
      </c>
      <c r="F21" s="29"/>
      <c r="G21" s="33"/>
      <c r="H21" s="30"/>
      <c r="I21" s="30"/>
      <c r="J21" s="30"/>
      <c r="K21" s="30"/>
      <c r="L21" s="30"/>
      <c r="M21" s="30"/>
      <c r="N21" s="30"/>
    </row>
    <row r="22" spans="1:18" ht="14.45" customHeight="1">
      <c r="B22" t="s">
        <v>45</v>
      </c>
      <c r="F22" s="29"/>
      <c r="G22" s="32"/>
      <c r="H22" s="32"/>
      <c r="I22" s="32"/>
      <c r="J22" s="32"/>
      <c r="K22" s="32"/>
      <c r="L22" s="149" t="s">
        <v>86</v>
      </c>
      <c r="M22" s="150"/>
      <c r="N22" s="150"/>
    </row>
    <row r="23" spans="1:18" ht="20.100000000000001" customHeight="1">
      <c r="B23" t="s">
        <v>45</v>
      </c>
      <c r="F23" s="29"/>
      <c r="G23" s="41" t="s">
        <v>87</v>
      </c>
      <c r="H23" s="41" t="str">
        <f>CONCATENATE(H$3-1,"–",RIGHT(H$3,2))</f>
        <v>2021–22</v>
      </c>
      <c r="I23" s="41" t="str">
        <f>CONCATENATE(CONCATENATE(I$3-1,"–",RIGHT(I$3,2)),IF($A$4&gt;6,""," s"))</f>
        <v>2022–23</v>
      </c>
      <c r="J23" s="41" t="str">
        <f>CONCATENATE(CONCATENATE(J$3-1,"–",RIGHT(J$3,2))," f")</f>
        <v>2023–24 f</v>
      </c>
      <c r="K23" s="41" t="str">
        <f>CONCATENATE(CONCATENATE(K$3-1,"–",RIGHT(K$3,2))," f")</f>
        <v>2024–25 f</v>
      </c>
      <c r="L23" s="41" t="str">
        <f>I23</f>
        <v>2022–23</v>
      </c>
      <c r="M23" s="41" t="str">
        <f t="shared" ref="M23:N23" si="7">J23</f>
        <v>2023–24 f</v>
      </c>
      <c r="N23" s="41" t="str">
        <f t="shared" si="7"/>
        <v>2024–25 f</v>
      </c>
    </row>
    <row r="24" spans="1:18" ht="20.100000000000001" customHeight="1">
      <c r="B24" t="s">
        <v>45</v>
      </c>
      <c r="F24" s="42" t="s">
        <v>50</v>
      </c>
      <c r="G24" s="33"/>
      <c r="H24" s="36"/>
      <c r="I24" s="36"/>
      <c r="J24" s="36"/>
      <c r="K24" s="36"/>
      <c r="L24" s="36"/>
      <c r="M24" s="36"/>
      <c r="N24" s="36"/>
    </row>
    <row r="25" spans="1:18" ht="20.100000000000001" customHeight="1">
      <c r="B25" t="s">
        <v>45</v>
      </c>
      <c r="F25" s="29" t="s">
        <v>239</v>
      </c>
      <c r="G25" s="33"/>
      <c r="H25" s="36"/>
      <c r="I25" s="36"/>
      <c r="J25" s="36"/>
      <c r="K25" s="36"/>
      <c r="L25" s="36"/>
      <c r="M25" s="36"/>
      <c r="N25" s="36"/>
    </row>
    <row r="26" spans="1:18" ht="20.100000000000001" customHeight="1">
      <c r="B26" s="27" t="s">
        <v>45</v>
      </c>
      <c r="F26" s="29" t="s">
        <v>240</v>
      </c>
      <c r="G26" s="33" t="s">
        <v>241</v>
      </c>
      <c r="H26" s="43">
        <v>336.28248000000002</v>
      </c>
      <c r="I26" s="43">
        <v>297.53898530174718</v>
      </c>
      <c r="J26" s="43">
        <v>310.03056080796603</v>
      </c>
      <c r="K26" s="43">
        <v>290.31990479182798</v>
      </c>
      <c r="L26" s="45">
        <f t="shared" ref="L26:N40" si="8">(I26/H26-1)*100</f>
        <v>-11.521116026696621</v>
      </c>
      <c r="M26" s="45">
        <f t="shared" si="8"/>
        <v>4.1982987518595527</v>
      </c>
      <c r="N26" s="45">
        <f t="shared" si="8"/>
        <v>-6.3576493764906257</v>
      </c>
      <c r="O26" s="67"/>
      <c r="R26" s="27" t="s">
        <v>46</v>
      </c>
    </row>
    <row r="27" spans="1:18" ht="27.95" customHeight="1">
      <c r="B27" s="27" t="s">
        <v>45</v>
      </c>
      <c r="F27" s="29" t="s">
        <v>242</v>
      </c>
      <c r="G27" s="33" t="s">
        <v>241</v>
      </c>
      <c r="H27" s="43">
        <v>290.09602781428299</v>
      </c>
      <c r="I27" s="43">
        <v>282.08088221071802</v>
      </c>
      <c r="J27" s="43">
        <v>295.309594058051</v>
      </c>
      <c r="K27" s="43">
        <v>273.91410720682001</v>
      </c>
      <c r="L27" s="45">
        <f t="shared" si="8"/>
        <v>-2.7629284219969352</v>
      </c>
      <c r="M27" s="45">
        <f t="shared" si="8"/>
        <v>4.6896874909271524</v>
      </c>
      <c r="N27" s="45">
        <f>(K27/J27-1)*100</f>
        <v>-7.2451038780084964</v>
      </c>
    </row>
    <row r="28" spans="1:18" ht="20.100000000000001" customHeight="1">
      <c r="B28" s="27" t="s">
        <v>45</v>
      </c>
      <c r="F28" s="39" t="s">
        <v>179</v>
      </c>
      <c r="G28" s="33" t="s">
        <v>90</v>
      </c>
      <c r="H28" s="45">
        <v>14031.281376000001</v>
      </c>
      <c r="I28" s="45">
        <v>13269.463256999999</v>
      </c>
      <c r="J28" s="45">
        <v>14580.2025310755</v>
      </c>
      <c r="K28" s="45">
        <v>11900.209450817099</v>
      </c>
      <c r="L28" s="45">
        <f t="shared" si="8"/>
        <v>-5.4294265690021941</v>
      </c>
      <c r="M28" s="45">
        <f t="shared" si="8"/>
        <v>9.8778620407577566</v>
      </c>
      <c r="N28" s="45">
        <f t="shared" si="8"/>
        <v>-18.38104151534521</v>
      </c>
    </row>
    <row r="29" spans="1:18" ht="20.100000000000001" customHeight="1">
      <c r="B29" s="27" t="s">
        <v>45</v>
      </c>
      <c r="F29" s="29" t="s">
        <v>226</v>
      </c>
      <c r="G29" s="33" t="s">
        <v>90</v>
      </c>
      <c r="H29" s="45">
        <v>15630.0301521566</v>
      </c>
      <c r="I29" s="45">
        <v>13810.9836134827</v>
      </c>
      <c r="J29" s="45">
        <v>14580.2025310755</v>
      </c>
      <c r="K29" s="45">
        <v>11524.4331046143</v>
      </c>
      <c r="L29" s="45">
        <f t="shared" si="8"/>
        <v>-11.638151180552336</v>
      </c>
      <c r="M29" s="45">
        <f t="shared" si="8"/>
        <v>5.5696171910729397</v>
      </c>
      <c r="N29" s="45">
        <f t="shared" si="8"/>
        <v>-20.958346908750336</v>
      </c>
    </row>
    <row r="30" spans="1:18" ht="27.95" customHeight="1">
      <c r="B30" s="27" t="s">
        <v>45</v>
      </c>
      <c r="F30" s="29" t="s">
        <v>243</v>
      </c>
      <c r="G30" s="33" t="s">
        <v>241</v>
      </c>
      <c r="H30" s="43">
        <v>180.11143997623401</v>
      </c>
      <c r="I30" s="43">
        <v>169.414218749187</v>
      </c>
      <c r="J30" s="43">
        <v>188.406428445356</v>
      </c>
      <c r="K30" s="43">
        <v>186.645248313087</v>
      </c>
      <c r="L30" s="45">
        <f t="shared" si="8"/>
        <v>-5.9392236431281216</v>
      </c>
      <c r="M30" s="45">
        <f t="shared" si="8"/>
        <v>11.210516942669635</v>
      </c>
      <c r="N30" s="45">
        <f t="shared" si="8"/>
        <v>-0.93477709163188871</v>
      </c>
    </row>
    <row r="31" spans="1:18" ht="27.95" customHeight="1">
      <c r="B31" t="s">
        <v>45</v>
      </c>
      <c r="F31" s="29" t="s">
        <v>244</v>
      </c>
      <c r="G31" s="33" t="s">
        <v>46</v>
      </c>
      <c r="H31" s="37"/>
      <c r="I31" s="37"/>
      <c r="J31" s="37"/>
      <c r="K31" s="37"/>
      <c r="L31" s="45"/>
      <c r="M31" s="45"/>
      <c r="N31" s="45"/>
    </row>
    <row r="32" spans="1:18" ht="20.100000000000001" customHeight="1">
      <c r="B32" s="27" t="s">
        <v>45</v>
      </c>
      <c r="F32" s="29" t="s">
        <v>245</v>
      </c>
      <c r="G32" s="33" t="s">
        <v>241</v>
      </c>
      <c r="H32" s="43">
        <v>107.424288</v>
      </c>
      <c r="I32" s="43">
        <v>92.897711999999999</v>
      </c>
      <c r="J32" s="43">
        <v>106.941044319437</v>
      </c>
      <c r="K32" s="43">
        <v>103.16359182523099</v>
      </c>
      <c r="L32" s="45">
        <f t="shared" si="8"/>
        <v>-13.522617901828681</v>
      </c>
      <c r="M32" s="45">
        <f t="shared" si="8"/>
        <v>15.116984064620453</v>
      </c>
      <c r="N32" s="45">
        <f t="shared" si="8"/>
        <v>-3.5322756741767103</v>
      </c>
    </row>
    <row r="33" spans="2:14" ht="27.95" customHeight="1">
      <c r="B33" s="27" t="s">
        <v>45</v>
      </c>
      <c r="F33" s="29" t="s">
        <v>242</v>
      </c>
      <c r="G33" s="33" t="s">
        <v>241</v>
      </c>
      <c r="H33" s="43">
        <v>44.402328565683902</v>
      </c>
      <c r="I33" s="43">
        <v>58.360639774334999</v>
      </c>
      <c r="J33" s="43">
        <v>73.705767790695703</v>
      </c>
      <c r="K33" s="43">
        <v>72.164917274975295</v>
      </c>
      <c r="L33" s="45">
        <f t="shared" si="8"/>
        <v>31.435989191428803</v>
      </c>
      <c r="M33" s="45">
        <f t="shared" si="8"/>
        <v>26.293625422367217</v>
      </c>
      <c r="N33" s="45">
        <f t="shared" si="8"/>
        <v>-2.0905426561677043</v>
      </c>
    </row>
    <row r="34" spans="2:14" ht="20.100000000000001" customHeight="1">
      <c r="B34" s="27" t="s">
        <v>45</v>
      </c>
      <c r="F34" s="39" t="s">
        <v>179</v>
      </c>
      <c r="G34" s="38" t="s">
        <v>90</v>
      </c>
      <c r="H34" s="43">
        <v>1503.7284199999999</v>
      </c>
      <c r="I34" s="43">
        <v>1597.165364</v>
      </c>
      <c r="J34" s="43">
        <v>1778.14192831376</v>
      </c>
      <c r="K34" s="43">
        <v>1531.43962514587</v>
      </c>
      <c r="L34" s="45">
        <f t="shared" si="8"/>
        <v>6.2136847822561014</v>
      </c>
      <c r="M34" s="45">
        <f t="shared" si="8"/>
        <v>11.331110002317835</v>
      </c>
      <c r="N34" s="45">
        <f t="shared" si="8"/>
        <v>-13.874162643577147</v>
      </c>
    </row>
    <row r="35" spans="2:14" ht="20.100000000000001" customHeight="1">
      <c r="B35" s="27" t="s">
        <v>45</v>
      </c>
      <c r="F35" s="29" t="s">
        <v>226</v>
      </c>
      <c r="G35" s="38" t="s">
        <v>90</v>
      </c>
      <c r="H35" s="43">
        <v>1675.0658699964699</v>
      </c>
      <c r="I35" s="43">
        <v>1662.3449074769301</v>
      </c>
      <c r="J35" s="43">
        <v>1778.14192831376</v>
      </c>
      <c r="K35" s="43">
        <v>1483.0809143899</v>
      </c>
      <c r="L35" s="45">
        <f t="shared" si="8"/>
        <v>-0.75943058403826758</v>
      </c>
      <c r="M35" s="45">
        <f t="shared" si="8"/>
        <v>6.9658841745774636</v>
      </c>
      <c r="N35" s="45">
        <f t="shared" si="8"/>
        <v>-16.593783051034116</v>
      </c>
    </row>
    <row r="36" spans="2:14" ht="27.95" customHeight="1">
      <c r="B36" t="s">
        <v>45</v>
      </c>
      <c r="F36" s="29" t="s">
        <v>246</v>
      </c>
      <c r="L36" s="45"/>
      <c r="M36" s="45"/>
      <c r="N36" s="45"/>
    </row>
    <row r="37" spans="2:14" ht="20.100000000000001" customHeight="1">
      <c r="B37" s="27" t="s">
        <v>45</v>
      </c>
      <c r="F37" s="29" t="s">
        <v>247</v>
      </c>
      <c r="G37" s="33" t="s">
        <v>241</v>
      </c>
      <c r="H37" s="43">
        <v>266.44290719999998</v>
      </c>
      <c r="I37" s="43">
        <v>252.293712</v>
      </c>
      <c r="J37" s="43">
        <v>251.17913072159399</v>
      </c>
      <c r="K37" s="43">
        <v>248.831165748649</v>
      </c>
      <c r="L37" s="45">
        <f t="shared" si="8"/>
        <v>-5.3104041495010357</v>
      </c>
      <c r="M37" s="45">
        <f t="shared" si="8"/>
        <v>-0.44177925385869843</v>
      </c>
      <c r="N37" s="45">
        <f t="shared" si="8"/>
        <v>-0.93477709163165557</v>
      </c>
    </row>
    <row r="38" spans="2:14" ht="27.95" customHeight="1">
      <c r="B38" s="27" t="s">
        <v>45</v>
      </c>
      <c r="F38" s="29" t="s">
        <v>248</v>
      </c>
      <c r="G38" s="33" t="s">
        <v>241</v>
      </c>
      <c r="H38" s="43">
        <v>8.3813555344812301</v>
      </c>
      <c r="I38" s="43">
        <v>5.51942664833535</v>
      </c>
      <c r="J38" s="43">
        <v>4.6898755934080603</v>
      </c>
      <c r="K38" s="43">
        <v>4.0577789406907696</v>
      </c>
      <c r="L38" s="45">
        <f t="shared" si="8"/>
        <v>-34.146372557181124</v>
      </c>
      <c r="M38" s="45">
        <f t="shared" si="8"/>
        <v>-15.029659922692895</v>
      </c>
      <c r="N38" s="45">
        <f t="shared" si="8"/>
        <v>-13.477898083389373</v>
      </c>
    </row>
    <row r="39" spans="2:14" ht="27.95" customHeight="1">
      <c r="B39" s="27" t="s">
        <v>45</v>
      </c>
      <c r="F39" s="40" t="s">
        <v>243</v>
      </c>
      <c r="G39" s="33" t="s">
        <v>241</v>
      </c>
      <c r="H39" s="43">
        <v>743.31059599186005</v>
      </c>
      <c r="I39" s="43">
        <v>856.18943749953098</v>
      </c>
      <c r="J39" s="43">
        <v>863.37488050685397</v>
      </c>
      <c r="K39" s="43">
        <v>869.45362591585797</v>
      </c>
      <c r="L39" s="45">
        <f t="shared" si="8"/>
        <v>15.185958886681483</v>
      </c>
      <c r="M39" s="45">
        <f t="shared" si="8"/>
        <v>0.83923518471658021</v>
      </c>
      <c r="N39" s="45">
        <f t="shared" si="8"/>
        <v>0.70406790216497317</v>
      </c>
    </row>
    <row r="40" spans="2:14" ht="27.95" customHeight="1">
      <c r="B40" s="27" t="s">
        <v>45</v>
      </c>
      <c r="F40" s="40" t="s">
        <v>249</v>
      </c>
      <c r="G40" s="33" t="s">
        <v>241</v>
      </c>
      <c r="H40" s="45">
        <v>933.85522170000002</v>
      </c>
      <c r="I40" s="45">
        <v>1020.964206</v>
      </c>
      <c r="J40" s="45">
        <v>1022.7477671442</v>
      </c>
      <c r="K40" s="45">
        <v>1026.9291731303699</v>
      </c>
      <c r="L40" s="45">
        <f t="shared" si="8"/>
        <v>9.327889620987051</v>
      </c>
      <c r="M40" s="45">
        <f t="shared" si="8"/>
        <v>0.17469379765895354</v>
      </c>
      <c r="N40" s="45">
        <f t="shared" si="8"/>
        <v>0.40884039256772198</v>
      </c>
    </row>
    <row r="41" spans="2:14" ht="9.9499999999999993" customHeight="1">
      <c r="B41" t="s">
        <v>45</v>
      </c>
      <c r="F41" s="47"/>
      <c r="G41" s="48" t="s">
        <v>46</v>
      </c>
      <c r="H41" s="48"/>
      <c r="I41" s="48"/>
      <c r="J41" s="48"/>
      <c r="K41" s="48"/>
      <c r="L41" s="48"/>
      <c r="M41" s="48"/>
      <c r="N41" s="48"/>
    </row>
    <row r="42" spans="2:14" ht="23.25" customHeight="1">
      <c r="B42" t="s">
        <v>45</v>
      </c>
      <c r="G42" s="38" t="s">
        <v>46</v>
      </c>
      <c r="K42" s="27" t="s">
        <v>45</v>
      </c>
    </row>
    <row r="43" spans="2:14" ht="18" customHeight="1">
      <c r="B43" t="s">
        <v>45</v>
      </c>
      <c r="F43" s="23" t="s">
        <v>68</v>
      </c>
      <c r="J43" s="79"/>
    </row>
    <row r="44" spans="2:14" ht="18" customHeight="1">
      <c r="B44" t="s">
        <v>45</v>
      </c>
      <c r="F44" s="49" t="s">
        <v>250</v>
      </c>
      <c r="J44" s="79"/>
    </row>
    <row r="45" spans="2:14" ht="18" customHeight="1">
      <c r="B45" t="s">
        <v>45</v>
      </c>
      <c r="F45" s="49" t="s">
        <v>251</v>
      </c>
      <c r="J45" s="27"/>
    </row>
    <row r="46" spans="2:14" ht="18" customHeight="1">
      <c r="B46" t="s">
        <v>45</v>
      </c>
      <c r="F46" s="49" t="s">
        <v>252</v>
      </c>
    </row>
    <row r="47" spans="2:14" ht="18" customHeight="1">
      <c r="B47" t="s">
        <v>45</v>
      </c>
      <c r="F47" s="49" t="s">
        <v>253</v>
      </c>
      <c r="J47" s="27"/>
    </row>
    <row r="48" spans="2:14" ht="18" customHeight="1">
      <c r="B48" t="s">
        <v>45</v>
      </c>
      <c r="F48" s="49" t="s">
        <v>254</v>
      </c>
      <c r="I48" s="40"/>
      <c r="J48" s="27"/>
    </row>
    <row r="49" spans="2:15" ht="18" customHeight="1">
      <c r="B49" t="s">
        <v>45</v>
      </c>
      <c r="F49" s="76" t="s">
        <v>186</v>
      </c>
      <c r="I49" s="40"/>
      <c r="J49" s="27"/>
    </row>
    <row r="50" spans="2:15" ht="18" customHeight="1">
      <c r="B50" t="s">
        <v>45</v>
      </c>
      <c r="F50" s="49" t="s">
        <v>255</v>
      </c>
      <c r="I50" s="40"/>
      <c r="J50" s="27"/>
    </row>
    <row r="51" spans="2:15" ht="18" customHeight="1">
      <c r="B51" t="s">
        <v>45</v>
      </c>
      <c r="F51" s="49" t="s">
        <v>256</v>
      </c>
      <c r="I51" s="40"/>
      <c r="J51" s="27"/>
    </row>
    <row r="52" spans="2:15" ht="18" customHeight="1">
      <c r="B52" t="s">
        <v>45</v>
      </c>
      <c r="F52" s="22" t="s">
        <v>257</v>
      </c>
      <c r="I52" s="40"/>
    </row>
    <row r="53" spans="2:15" ht="18" customHeight="1">
      <c r="B53" t="s">
        <v>45</v>
      </c>
      <c r="F53" s="40" t="s">
        <v>258</v>
      </c>
      <c r="J53" s="40"/>
    </row>
    <row r="54" spans="2:15" ht="18" customHeight="1">
      <c r="J54" s="40"/>
      <c r="O54" s="27" t="s">
        <v>45</v>
      </c>
    </row>
  </sheetData>
  <mergeCells count="2">
    <mergeCell ref="L7:N7"/>
    <mergeCell ref="L22:N22"/>
  </mergeCells>
  <pageMargins left="0" right="0" top="0" bottom="0" header="0" footer="0"/>
  <pageSetup paperSize="9" scale="73"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1"/>
  <sheetViews>
    <sheetView zoomScale="80" zoomScaleNormal="80" workbookViewId="0">
      <selection activeCell="F31" sqref="F31"/>
    </sheetView>
  </sheetViews>
  <sheetFormatPr defaultColWidth="11.42578125" defaultRowHeight="15"/>
  <cols>
    <col min="1" max="1" width="16.7109375" customWidth="1"/>
    <col min="4" max="4" width="13.28515625" customWidth="1"/>
    <col min="6" max="6" width="31.5703125" customWidth="1"/>
    <col min="7" max="7" width="12.42578125" customWidth="1"/>
    <col min="8" max="14" width="14.42578125" customWidth="1"/>
    <col min="15" max="15" width="12.42578125" customWidth="1"/>
    <col min="16" max="16" width="10.7109375" customWidth="1"/>
  </cols>
  <sheetData>
    <row r="1" spans="1:20" ht="57" customHeight="1">
      <c r="A1" s="11" t="s">
        <v>43</v>
      </c>
      <c r="H1" s="136" t="str">
        <f>HYPERLINK("#'Contents'!A1", "Back to Table of Contents")</f>
        <v>Back to Table of Contents</v>
      </c>
    </row>
    <row r="2" spans="1:20" ht="18" customHeight="1">
      <c r="A2" s="124" t="s">
        <v>44</v>
      </c>
      <c r="B2" s="126"/>
      <c r="C2" s="126"/>
      <c r="D2" s="126"/>
      <c r="E2" s="126"/>
      <c r="F2" s="126"/>
      <c r="G2" s="126"/>
      <c r="H2" s="126"/>
      <c r="I2" s="126"/>
      <c r="J2" s="126"/>
      <c r="K2" s="126"/>
      <c r="L2" s="126"/>
      <c r="M2" s="126"/>
      <c r="N2" s="126"/>
      <c r="O2" s="126"/>
      <c r="P2" s="126"/>
      <c r="Q2" s="126"/>
      <c r="R2" s="126"/>
    </row>
    <row r="3" spans="1:20" ht="18" customHeight="1">
      <c r="A3" s="123">
        <f>YEAR(A2)</f>
        <v>2023</v>
      </c>
      <c r="B3" s="123" t="s">
        <v>45</v>
      </c>
      <c r="C3" s="126"/>
      <c r="D3" s="126"/>
      <c r="E3" s="126"/>
      <c r="F3" s="125"/>
      <c r="G3" s="126"/>
      <c r="H3" s="127">
        <f>A3-1</f>
        <v>2022</v>
      </c>
      <c r="I3" s="127">
        <f>H3+1</f>
        <v>2023</v>
      </c>
      <c r="J3" s="127">
        <f>I3+1</f>
        <v>2024</v>
      </c>
      <c r="K3" s="127">
        <f>J3+1</f>
        <v>2025</v>
      </c>
      <c r="L3" s="126"/>
      <c r="M3" s="126"/>
      <c r="N3" s="126"/>
      <c r="O3" s="126"/>
      <c r="P3" s="126"/>
      <c r="Q3" s="126"/>
      <c r="R3" s="126"/>
    </row>
    <row r="4" spans="1:20" ht="18" customHeight="1">
      <c r="A4" s="123">
        <f>MONTH(A2)</f>
        <v>9</v>
      </c>
      <c r="B4" s="123" t="s">
        <v>45</v>
      </c>
      <c r="C4" s="126"/>
      <c r="D4" s="126"/>
      <c r="E4" s="126"/>
      <c r="F4" s="125"/>
      <c r="G4" s="126"/>
      <c r="H4" s="126"/>
      <c r="I4" s="126"/>
      <c r="J4" s="126"/>
      <c r="K4" s="126"/>
      <c r="L4" s="126"/>
      <c r="M4" s="126"/>
      <c r="N4" s="126"/>
      <c r="O4" s="126"/>
      <c r="P4" s="126"/>
      <c r="Q4" s="126"/>
      <c r="R4" s="126"/>
    </row>
    <row r="5" spans="1:20" ht="18" customHeight="1">
      <c r="B5" t="s">
        <v>45</v>
      </c>
      <c r="F5" s="29"/>
    </row>
    <row r="6" spans="1:20" ht="35.25" customHeight="1">
      <c r="B6" t="s">
        <v>45</v>
      </c>
      <c r="D6" s="27" t="s">
        <v>45</v>
      </c>
      <c r="F6" s="16" t="s">
        <v>15</v>
      </c>
      <c r="H6" s="30"/>
      <c r="I6" s="30"/>
      <c r="J6" s="30"/>
      <c r="K6" s="30"/>
      <c r="L6" s="30"/>
      <c r="M6" s="30"/>
      <c r="N6" s="30"/>
    </row>
    <row r="7" spans="1:20" ht="18" customHeight="1">
      <c r="B7" t="s">
        <v>45</v>
      </c>
      <c r="F7" s="81"/>
      <c r="G7" s="32"/>
      <c r="H7" s="32"/>
      <c r="I7" s="32"/>
      <c r="J7" s="32"/>
      <c r="K7" s="32"/>
      <c r="L7" s="149" t="s">
        <v>86</v>
      </c>
      <c r="M7" s="150"/>
      <c r="N7" s="150"/>
    </row>
    <row r="8" spans="1:20" ht="18" customHeight="1">
      <c r="B8" t="s">
        <v>45</v>
      </c>
      <c r="D8" s="27" t="s">
        <v>45</v>
      </c>
      <c r="F8" s="81"/>
      <c r="G8" s="41" t="s">
        <v>87</v>
      </c>
      <c r="H8" s="129">
        <f>H3</f>
        <v>2022</v>
      </c>
      <c r="I8" s="41" t="str">
        <f t="shared" ref="I8:K8" si="0">CONCATENATE(I3," f")</f>
        <v>2023 f</v>
      </c>
      <c r="J8" s="41" t="str">
        <f t="shared" si="0"/>
        <v>2024 f</v>
      </c>
      <c r="K8" s="41" t="str">
        <f t="shared" si="0"/>
        <v>2025 f</v>
      </c>
      <c r="L8" s="41" t="str">
        <f>I8</f>
        <v>2023 f</v>
      </c>
      <c r="M8" s="41" t="str">
        <f t="shared" ref="M8:N8" si="1">J8</f>
        <v>2024 f</v>
      </c>
      <c r="N8" s="41" t="str">
        <f t="shared" si="1"/>
        <v>2025 f</v>
      </c>
    </row>
    <row r="9" spans="1:20" ht="18" customHeight="1">
      <c r="B9" t="s">
        <v>45</v>
      </c>
      <c r="F9" s="42" t="s">
        <v>169</v>
      </c>
      <c r="G9" s="41"/>
      <c r="H9" s="41"/>
      <c r="I9" s="41"/>
      <c r="J9" s="41"/>
      <c r="K9" s="41"/>
      <c r="L9" s="101"/>
      <c r="M9" s="102"/>
      <c r="N9" s="102"/>
    </row>
    <row r="10" spans="1:20" ht="18" customHeight="1">
      <c r="B10" t="s">
        <v>45</v>
      </c>
      <c r="F10" s="29" t="s">
        <v>259</v>
      </c>
      <c r="G10" s="33"/>
      <c r="H10" s="41"/>
      <c r="I10" s="41"/>
      <c r="J10" s="41"/>
      <c r="K10" s="41"/>
      <c r="L10" s="101"/>
      <c r="M10" s="102"/>
      <c r="N10" s="102"/>
    </row>
    <row r="11" spans="1:20" ht="18" customHeight="1">
      <c r="B11" s="27" t="s">
        <v>45</v>
      </c>
      <c r="F11" s="29" t="s">
        <v>212</v>
      </c>
      <c r="G11" s="33" t="s">
        <v>130</v>
      </c>
      <c r="H11" s="63">
        <v>102.700416666667</v>
      </c>
      <c r="I11" s="63">
        <v>85.0288516275033</v>
      </c>
      <c r="J11" s="63">
        <v>83.588787452868701</v>
      </c>
      <c r="K11" s="63">
        <v>76.911690116570199</v>
      </c>
      <c r="L11" s="46">
        <f t="shared" ref="L11:N12" si="2">(I11/H11-1)*100</f>
        <v>-17.206906858537874</v>
      </c>
      <c r="M11" s="46">
        <f t="shared" si="2"/>
        <v>-1.6936182802318345</v>
      </c>
      <c r="N11" s="46">
        <f t="shared" si="2"/>
        <v>-7.9880299018135208</v>
      </c>
      <c r="O11" s="63"/>
      <c r="P11" s="63"/>
    </row>
    <row r="12" spans="1:20" ht="18" customHeight="1">
      <c r="B12" s="27" t="s">
        <v>45</v>
      </c>
      <c r="F12" s="29" t="s">
        <v>260</v>
      </c>
      <c r="G12" s="33" t="s">
        <v>130</v>
      </c>
      <c r="H12" s="63">
        <v>107.219235</v>
      </c>
      <c r="I12" s="63">
        <v>85.0288516275033</v>
      </c>
      <c r="J12" s="63">
        <v>81.312050051428699</v>
      </c>
      <c r="K12" s="63">
        <v>73.278979589098597</v>
      </c>
      <c r="L12" s="46">
        <f t="shared" si="2"/>
        <v>-20.696270937296557</v>
      </c>
      <c r="M12" s="46">
        <f t="shared" si="2"/>
        <v>-4.3712240080076237</v>
      </c>
      <c r="N12" s="46">
        <f t="shared" si="2"/>
        <v>-9.8793111934200368</v>
      </c>
    </row>
    <row r="13" spans="1:20" ht="18" customHeight="1">
      <c r="B13" t="s">
        <v>45</v>
      </c>
      <c r="F13" s="29" t="s">
        <v>261</v>
      </c>
      <c r="G13" s="33"/>
      <c r="H13" s="63"/>
      <c r="I13" s="63"/>
      <c r="J13" s="63"/>
      <c r="K13" s="63"/>
      <c r="L13" s="46"/>
      <c r="M13" s="46"/>
      <c r="N13" s="46"/>
    </row>
    <row r="14" spans="1:20" ht="18" customHeight="1">
      <c r="B14" s="27" t="s">
        <v>45</v>
      </c>
      <c r="F14" s="29" t="s">
        <v>212</v>
      </c>
      <c r="G14" s="33" t="s">
        <v>262</v>
      </c>
      <c r="H14" s="63">
        <v>33.234825803873399</v>
      </c>
      <c r="I14" s="63">
        <v>13.5628183143135</v>
      </c>
      <c r="J14" s="103">
        <v>14.8935789323327</v>
      </c>
      <c r="K14" s="103">
        <v>13.1439175503795</v>
      </c>
      <c r="L14" s="46">
        <f t="shared" ref="L14:N18" si="3">(I14/H14-1)*100</f>
        <v>-59.190945081671522</v>
      </c>
      <c r="M14" s="46">
        <f t="shared" si="3"/>
        <v>9.8118295709585865</v>
      </c>
      <c r="N14" s="46">
        <f t="shared" si="3"/>
        <v>-11.747756465404247</v>
      </c>
    </row>
    <row r="15" spans="1:20" ht="19.5" customHeight="1">
      <c r="B15" s="27" t="s">
        <v>45</v>
      </c>
      <c r="F15" s="29" t="s">
        <v>260</v>
      </c>
      <c r="G15" s="33" t="s">
        <v>262</v>
      </c>
      <c r="H15" s="63">
        <v>34.697158139243797</v>
      </c>
      <c r="I15" s="63">
        <v>13.5628183143135</v>
      </c>
      <c r="J15" s="63">
        <v>14.4879172493509</v>
      </c>
      <c r="K15" s="63">
        <v>12.523101032303799</v>
      </c>
      <c r="L15" s="46">
        <f t="shared" si="3"/>
        <v>-60.910866936466945</v>
      </c>
      <c r="M15" s="46">
        <f t="shared" si="3"/>
        <v>6.820845886146687</v>
      </c>
      <c r="N15" s="46">
        <f t="shared" si="3"/>
        <v>-13.561757588966971</v>
      </c>
    </row>
    <row r="16" spans="1:20" ht="18" customHeight="1">
      <c r="B16" s="27" t="s">
        <v>45</v>
      </c>
      <c r="F16" s="29" t="s">
        <v>263</v>
      </c>
      <c r="G16" s="38" t="s">
        <v>264</v>
      </c>
      <c r="H16" s="63">
        <v>385.29712317576298</v>
      </c>
      <c r="I16" s="63">
        <v>403.243386786229</v>
      </c>
      <c r="J16" s="63">
        <v>425.50720349529098</v>
      </c>
      <c r="K16" s="63">
        <v>455.57632140499499</v>
      </c>
      <c r="L16" s="46">
        <f t="shared" si="3"/>
        <v>4.6577725425370975</v>
      </c>
      <c r="M16" s="46">
        <f t="shared" si="3"/>
        <v>5.5211858243975787</v>
      </c>
      <c r="N16" s="46">
        <f t="shared" si="3"/>
        <v>7.0666530819464279</v>
      </c>
      <c r="O16" s="84"/>
      <c r="Q16" s="85"/>
      <c r="R16" s="85"/>
      <c r="S16" s="85"/>
      <c r="T16" s="85"/>
    </row>
    <row r="17" spans="1:19" ht="18" customHeight="1">
      <c r="B17" s="27" t="s">
        <v>45</v>
      </c>
      <c r="F17" s="29" t="s">
        <v>265</v>
      </c>
      <c r="G17" s="38" t="s">
        <v>266</v>
      </c>
      <c r="H17" s="45">
        <v>4057.1470027198902</v>
      </c>
      <c r="I17" s="45">
        <v>4037.9635560691399</v>
      </c>
      <c r="J17" s="45">
        <v>4131.7941078595104</v>
      </c>
      <c r="K17" s="45">
        <v>4214.1242120166999</v>
      </c>
      <c r="L17" s="46">
        <f t="shared" si="3"/>
        <v>-0.47283094839526418</v>
      </c>
      <c r="M17" s="46">
        <f t="shared" si="3"/>
        <v>2.3237097236635806</v>
      </c>
      <c r="N17" s="46">
        <f t="shared" si="3"/>
        <v>1.9925993892236926</v>
      </c>
    </row>
    <row r="18" spans="1:19" ht="13.9" customHeight="1">
      <c r="B18" s="27" t="s">
        <v>45</v>
      </c>
      <c r="F18" s="29" t="s">
        <v>267</v>
      </c>
      <c r="G18" s="38" t="s">
        <v>266</v>
      </c>
      <c r="H18" s="45">
        <v>4044.4984760677298</v>
      </c>
      <c r="I18" s="45">
        <v>4035.65407515477</v>
      </c>
      <c r="J18" s="45">
        <v>4131.6925182676896</v>
      </c>
      <c r="K18" s="45">
        <v>4222.5250520354102</v>
      </c>
      <c r="L18" s="46">
        <f t="shared" si="3"/>
        <v>-0.21867732094088543</v>
      </c>
      <c r="M18" s="46">
        <f t="shared" si="3"/>
        <v>2.3797491391587267</v>
      </c>
      <c r="N18" s="46">
        <f t="shared" si="3"/>
        <v>2.1984340162322757</v>
      </c>
      <c r="O18" s="85"/>
      <c r="P18" s="85"/>
      <c r="Q18" s="85"/>
      <c r="R18" s="85"/>
      <c r="S18" s="84"/>
    </row>
    <row r="19" spans="1:19" ht="13.9" customHeight="1">
      <c r="B19" t="s">
        <v>45</v>
      </c>
      <c r="H19" s="63"/>
      <c r="I19" s="63"/>
      <c r="J19" s="63"/>
      <c r="K19" s="63"/>
      <c r="L19" s="63"/>
      <c r="M19" s="63"/>
      <c r="N19" s="63"/>
    </row>
    <row r="20" spans="1:19" ht="14.45" customHeight="1">
      <c r="B20" t="s">
        <v>45</v>
      </c>
      <c r="F20" s="29"/>
      <c r="G20" s="41"/>
      <c r="H20" s="41"/>
      <c r="I20" s="41"/>
      <c r="J20" s="41"/>
      <c r="K20" s="41"/>
      <c r="L20" s="101"/>
      <c r="M20" s="102"/>
      <c r="N20" s="102"/>
    </row>
    <row r="21" spans="1:19" ht="22.9" customHeight="1">
      <c r="A21" s="126"/>
      <c r="B21" s="123" t="s">
        <v>45</v>
      </c>
      <c r="C21" s="126"/>
      <c r="D21" s="126"/>
      <c r="E21" s="126"/>
      <c r="F21" s="144"/>
      <c r="G21" s="143"/>
      <c r="H21" s="142" t="str">
        <f>CONCATENATE(H$3-1,"-",RIGHT(H$3,2))</f>
        <v>2021-22</v>
      </c>
      <c r="I21" s="142" t="str">
        <f t="shared" ref="I21:K21" si="4">CONCATENATE(I$3-1,"-",RIGHT(I$3,2))</f>
        <v>2022-23</v>
      </c>
      <c r="J21" s="142" t="str">
        <f t="shared" si="4"/>
        <v>2023-24</v>
      </c>
      <c r="K21" s="142" t="str">
        <f t="shared" si="4"/>
        <v>2024-25</v>
      </c>
      <c r="L21" s="139"/>
      <c r="M21" s="139"/>
      <c r="N21" s="139"/>
      <c r="O21" s="126"/>
      <c r="P21" s="126"/>
      <c r="Q21" s="126"/>
      <c r="R21" s="126"/>
    </row>
    <row r="22" spans="1:19" ht="22.9" customHeight="1">
      <c r="B22" s="27" t="s">
        <v>45</v>
      </c>
      <c r="F22" s="81"/>
      <c r="G22" s="41"/>
      <c r="H22" s="41"/>
      <c r="I22" s="41"/>
      <c r="J22" s="41"/>
      <c r="K22" s="41"/>
      <c r="L22" s="41"/>
      <c r="M22" s="41"/>
      <c r="N22" s="41"/>
    </row>
    <row r="23" spans="1:19" ht="22.9" customHeight="1">
      <c r="B23" t="s">
        <v>45</v>
      </c>
      <c r="F23" s="81"/>
      <c r="G23" s="32"/>
      <c r="H23" s="32"/>
      <c r="I23" s="32"/>
      <c r="J23" s="32"/>
      <c r="K23" s="32"/>
      <c r="L23" s="149" t="s">
        <v>86</v>
      </c>
      <c r="M23" s="150"/>
      <c r="N23" s="150"/>
    </row>
    <row r="24" spans="1:19" ht="20.100000000000001" customHeight="1">
      <c r="B24" t="s">
        <v>45</v>
      </c>
      <c r="F24" s="60"/>
      <c r="G24" s="41" t="s">
        <v>87</v>
      </c>
      <c r="H24" s="41" t="str">
        <f>CONCATENATE(H$3-1,"–",RIGHT(H$3,2))</f>
        <v>2021–22</v>
      </c>
      <c r="I24" s="41" t="str">
        <f>CONCATENATE(CONCATENATE(I$3-1,"–",RIGHT(I$3,2)),IF($A$4&gt;6,""," s"))</f>
        <v>2022–23</v>
      </c>
      <c r="J24" s="41" t="str">
        <f>CONCATENATE(CONCATENATE(J$3-1,"–",RIGHT(J$3,2))," f")</f>
        <v>2023–24 f</v>
      </c>
      <c r="K24" s="41" t="str">
        <f>CONCATENATE(CONCATENATE(K$3-1,"–",RIGHT(K$3,2))," f")</f>
        <v>2024–25 f</v>
      </c>
      <c r="L24" s="41" t="str">
        <f>I24</f>
        <v>2022–23</v>
      </c>
      <c r="M24" s="41" t="str">
        <f t="shared" ref="M24:N24" si="5">J24</f>
        <v>2023–24 f</v>
      </c>
      <c r="N24" s="41" t="str">
        <f t="shared" si="5"/>
        <v>2024–25 f</v>
      </c>
    </row>
    <row r="25" spans="1:19" ht="27.95" customHeight="1">
      <c r="B25" t="s">
        <v>45</v>
      </c>
      <c r="F25" s="87" t="s">
        <v>50</v>
      </c>
      <c r="G25" s="33"/>
      <c r="H25" s="36"/>
      <c r="I25" s="36"/>
      <c r="J25" s="36"/>
      <c r="K25" s="36"/>
      <c r="L25" s="36"/>
      <c r="M25" s="36"/>
      <c r="N25" s="36"/>
    </row>
    <row r="26" spans="1:19" ht="20.100000000000001" customHeight="1">
      <c r="B26" s="27" t="s">
        <v>45</v>
      </c>
      <c r="F26" s="29" t="s">
        <v>268</v>
      </c>
      <c r="G26" s="38" t="s">
        <v>266</v>
      </c>
      <c r="H26" s="63">
        <v>162.004437</v>
      </c>
      <c r="I26" s="63">
        <v>164.47385138226699</v>
      </c>
      <c r="J26" s="63">
        <v>164.04783846959401</v>
      </c>
      <c r="K26" s="63">
        <v>158.43602632505699</v>
      </c>
      <c r="L26" s="46">
        <f>(I26/H26-1)*100</f>
        <v>1.524288117039041</v>
      </c>
      <c r="M26" s="46">
        <f t="shared" ref="M26:N37" si="6">(J26/I26-1)*100</f>
        <v>-0.25901558764064303</v>
      </c>
      <c r="N26" s="46">
        <f t="shared" si="6"/>
        <v>-3.4208388217057628</v>
      </c>
    </row>
    <row r="27" spans="1:19" ht="20.100000000000001" customHeight="1">
      <c r="B27" s="27" t="s">
        <v>45</v>
      </c>
      <c r="F27" s="29" t="s">
        <v>269</v>
      </c>
      <c r="G27" s="38" t="s">
        <v>266</v>
      </c>
      <c r="H27" s="63">
        <v>59.523163576580401</v>
      </c>
      <c r="I27" s="63">
        <v>57.782201539966998</v>
      </c>
      <c r="J27" s="63">
        <v>57.448210106629901</v>
      </c>
      <c r="K27" s="63">
        <v>54.333397851753801</v>
      </c>
      <c r="L27" s="46">
        <f t="shared" ref="L27:L32" si="7">(I27/H27-1)*100</f>
        <v>-2.9248479617074552</v>
      </c>
      <c r="M27" s="46">
        <f t="shared" si="6"/>
        <v>-0.57801784015806268</v>
      </c>
      <c r="N27" s="46">
        <f t="shared" si="6"/>
        <v>-5.4219483063000284</v>
      </c>
    </row>
    <row r="28" spans="1:19" ht="20.100000000000001" customHeight="1">
      <c r="B28" s="27" t="s">
        <v>45</v>
      </c>
      <c r="F28" s="29" t="s">
        <v>270</v>
      </c>
      <c r="G28" s="38" t="s">
        <v>266</v>
      </c>
      <c r="H28" s="63">
        <v>85.648280164093293</v>
      </c>
      <c r="I28" s="63">
        <v>91.011074794979606</v>
      </c>
      <c r="J28" s="63">
        <v>89.980170051945194</v>
      </c>
      <c r="K28" s="63">
        <v>85.791499436460199</v>
      </c>
      <c r="L28" s="46">
        <f t="shared" si="7"/>
        <v>6.2614154313568759</v>
      </c>
      <c r="M28" s="46">
        <f t="shared" si="6"/>
        <v>-1.1327245012288101</v>
      </c>
      <c r="N28" s="46">
        <f t="shared" si="6"/>
        <v>-4.6551041335739729</v>
      </c>
      <c r="R28" s="27" t="s">
        <v>46</v>
      </c>
    </row>
    <row r="29" spans="1:19" ht="20.100000000000001" customHeight="1">
      <c r="B29" s="27" t="s">
        <v>45</v>
      </c>
      <c r="F29" s="29" t="s">
        <v>271</v>
      </c>
      <c r="G29" s="38" t="s">
        <v>266</v>
      </c>
      <c r="H29" s="63">
        <v>16.832993259326301</v>
      </c>
      <c r="I29" s="63">
        <v>15.1030287460138</v>
      </c>
      <c r="J29" s="63">
        <v>16.335010511372499</v>
      </c>
      <c r="K29" s="63">
        <v>17.336269610564699</v>
      </c>
      <c r="L29" s="46">
        <f t="shared" si="7"/>
        <v>-10.277224535535389</v>
      </c>
      <c r="M29" s="46">
        <f t="shared" si="6"/>
        <v>8.1571834767503848</v>
      </c>
      <c r="N29" s="46">
        <f t="shared" si="6"/>
        <v>6.1295283434015468</v>
      </c>
    </row>
    <row r="30" spans="1:19" ht="27.95" customHeight="1">
      <c r="B30" s="27" t="s">
        <v>45</v>
      </c>
      <c r="F30" s="29" t="s">
        <v>272</v>
      </c>
      <c r="G30" s="33" t="s">
        <v>264</v>
      </c>
      <c r="H30" s="63">
        <v>83.239595309999999</v>
      </c>
      <c r="I30" s="63">
        <v>81.546886180000001</v>
      </c>
      <c r="J30" s="63">
        <v>81.311543882978597</v>
      </c>
      <c r="K30" s="63">
        <v>78.722999999999999</v>
      </c>
      <c r="L30" s="46">
        <f t="shared" si="7"/>
        <v>-2.0335383944335983</v>
      </c>
      <c r="M30" s="46">
        <f t="shared" si="6"/>
        <v>-0.28859752719672116</v>
      </c>
      <c r="N30" s="46">
        <f t="shared" si="6"/>
        <v>-3.1834887881405427</v>
      </c>
      <c r="O30" s="104"/>
      <c r="P30" s="104"/>
    </row>
    <row r="31" spans="1:19" ht="20.100000000000001" customHeight="1">
      <c r="B31" s="27" t="s">
        <v>45</v>
      </c>
      <c r="F31" s="29" t="s">
        <v>179</v>
      </c>
      <c r="G31" s="33" t="s">
        <v>90</v>
      </c>
      <c r="H31" s="45">
        <v>70571.442429999996</v>
      </c>
      <c r="I31" s="45">
        <v>92260.893551000001</v>
      </c>
      <c r="J31" s="45">
        <v>71234.770253786701</v>
      </c>
      <c r="K31" s="45">
        <v>62677.862752715897</v>
      </c>
      <c r="L31" s="46">
        <f t="shared" si="7"/>
        <v>30.734034014557409</v>
      </c>
      <c r="M31" s="46">
        <f t="shared" si="6"/>
        <v>-22.789854387862039</v>
      </c>
      <c r="N31" s="46">
        <f t="shared" si="6"/>
        <v>-12.012262369325089</v>
      </c>
      <c r="O31" s="105"/>
      <c r="P31" s="105"/>
    </row>
    <row r="32" spans="1:19" ht="20.100000000000001" customHeight="1">
      <c r="B32" s="27" t="s">
        <v>45</v>
      </c>
      <c r="F32" s="29" t="s">
        <v>273</v>
      </c>
      <c r="G32" s="33" t="s">
        <v>90</v>
      </c>
      <c r="H32" s="45">
        <v>78612.476188296001</v>
      </c>
      <c r="I32" s="45">
        <v>96026.0158470202</v>
      </c>
      <c r="J32" s="45">
        <v>71234.770253786701</v>
      </c>
      <c r="K32" s="45">
        <v>60698.665802413503</v>
      </c>
      <c r="L32" s="46">
        <f t="shared" si="7"/>
        <v>22.151114559748166</v>
      </c>
      <c r="M32" s="46">
        <f t="shared" si="6"/>
        <v>-25.817217734752873</v>
      </c>
      <c r="N32" s="46">
        <f t="shared" si="6"/>
        <v>-14.790676538769521</v>
      </c>
      <c r="P32" s="27" t="s">
        <v>46</v>
      </c>
    </row>
    <row r="33" spans="2:14" ht="20.100000000000001" customHeight="1">
      <c r="B33" t="s">
        <v>45</v>
      </c>
      <c r="F33" s="29" t="s">
        <v>274</v>
      </c>
      <c r="G33" s="33"/>
      <c r="H33" s="43"/>
      <c r="I33" s="43"/>
      <c r="J33" s="43"/>
      <c r="K33" s="43"/>
      <c r="L33" s="46"/>
      <c r="M33" s="46"/>
      <c r="N33" s="46"/>
    </row>
    <row r="34" spans="2:14" ht="20.100000000000001" customHeight="1">
      <c r="B34" s="27" t="s">
        <v>45</v>
      </c>
      <c r="F34" s="29" t="s">
        <v>179</v>
      </c>
      <c r="G34" s="33" t="s">
        <v>275</v>
      </c>
      <c r="H34" s="83">
        <v>16.0570260352102</v>
      </c>
      <c r="I34" s="83">
        <v>21.427739181921499</v>
      </c>
      <c r="J34" s="83">
        <v>16.592273514820199</v>
      </c>
      <c r="K34" s="83">
        <v>15.0792110812971</v>
      </c>
      <c r="L34" s="46">
        <f t="shared" ref="L34:L37" si="8">(I34/H34-1)*100</f>
        <v>33.447745148661291</v>
      </c>
      <c r="M34" s="46">
        <f t="shared" si="6"/>
        <v>-22.566382883645343</v>
      </c>
      <c r="N34" s="46">
        <f t="shared" si="6"/>
        <v>-9.1190784202757609</v>
      </c>
    </row>
    <row r="35" spans="2:14" ht="20.100000000000001" customHeight="1">
      <c r="B35" s="27" t="s">
        <v>45</v>
      </c>
      <c r="F35" s="29" t="s">
        <v>273</v>
      </c>
      <c r="G35" s="33" t="s">
        <v>275</v>
      </c>
      <c r="H35" s="83">
        <v>17.8865917059846</v>
      </c>
      <c r="I35" s="23">
        <v>22.3021948200794</v>
      </c>
      <c r="J35" s="23">
        <v>16.592273514820199</v>
      </c>
      <c r="K35" s="23">
        <v>14.60305048369</v>
      </c>
      <c r="L35" s="46">
        <f t="shared" si="8"/>
        <v>24.686665781147134</v>
      </c>
      <c r="M35" s="46">
        <f t="shared" si="6"/>
        <v>-25.60250841373859</v>
      </c>
      <c r="N35" s="46">
        <f t="shared" si="6"/>
        <v>-11.988851493759601</v>
      </c>
    </row>
    <row r="36" spans="2:14" ht="20.100000000000001" customHeight="1">
      <c r="B36" s="27" t="s">
        <v>45</v>
      </c>
      <c r="F36" s="29" t="s">
        <v>179</v>
      </c>
      <c r="G36" s="33" t="s">
        <v>126</v>
      </c>
      <c r="H36" s="83">
        <v>615.12228839204897</v>
      </c>
      <c r="I36" s="83">
        <v>761.58998711741799</v>
      </c>
      <c r="J36" s="83">
        <v>594.72996748777803</v>
      </c>
      <c r="K36" s="83">
        <v>576.23697226068805</v>
      </c>
      <c r="L36" s="46">
        <f t="shared" si="8"/>
        <v>23.811151292898302</v>
      </c>
      <c r="M36" s="46">
        <f t="shared" si="6"/>
        <v>-21.909429279814617</v>
      </c>
      <c r="N36" s="46">
        <f t="shared" si="6"/>
        <v>-3.1094776180872419</v>
      </c>
    </row>
    <row r="37" spans="2:14" ht="20.100000000000001" customHeight="1">
      <c r="B37" s="27" t="s">
        <v>45</v>
      </c>
      <c r="F37" s="29" t="s">
        <v>226</v>
      </c>
      <c r="G37" s="38" t="s">
        <v>126</v>
      </c>
      <c r="H37" s="23">
        <v>685.21039933504005</v>
      </c>
      <c r="I37" s="23">
        <v>792.67010492850898</v>
      </c>
      <c r="J37" s="23">
        <v>594.72996748777803</v>
      </c>
      <c r="K37" s="23">
        <v>558.04097118372999</v>
      </c>
      <c r="L37" s="46">
        <f t="shared" si="8"/>
        <v>15.682731274620586</v>
      </c>
      <c r="M37" s="46">
        <f t="shared" si="6"/>
        <v>-24.971313565380793</v>
      </c>
      <c r="N37" s="46">
        <f t="shared" si="6"/>
        <v>-6.1690175894494548</v>
      </c>
    </row>
    <row r="38" spans="2:14" ht="9.9499999999999993" customHeight="1">
      <c r="B38" t="s">
        <v>45</v>
      </c>
      <c r="F38" s="106"/>
      <c r="G38" s="107" t="s">
        <v>46</v>
      </c>
      <c r="H38" s="108"/>
      <c r="I38" s="108"/>
      <c r="J38" s="108"/>
      <c r="K38" s="108"/>
      <c r="L38" s="108"/>
      <c r="M38" s="108"/>
      <c r="N38" s="108"/>
    </row>
    <row r="39" spans="2:14" ht="9.9499999999999993" customHeight="1">
      <c r="B39" t="s">
        <v>45</v>
      </c>
      <c r="F39" s="29"/>
      <c r="G39" s="33" t="s">
        <v>46</v>
      </c>
      <c r="H39" s="37"/>
      <c r="I39" s="37"/>
      <c r="J39" s="37"/>
      <c r="K39" s="27" t="s">
        <v>45</v>
      </c>
      <c r="M39" s="37"/>
      <c r="N39" s="37"/>
    </row>
    <row r="40" spans="2:14" ht="18" customHeight="1">
      <c r="B40" t="s">
        <v>45</v>
      </c>
      <c r="F40" s="23" t="s">
        <v>68</v>
      </c>
      <c r="G40" s="33"/>
      <c r="H40" s="37"/>
      <c r="I40" s="37"/>
      <c r="J40" s="37"/>
      <c r="K40" s="37"/>
      <c r="L40" s="37"/>
      <c r="M40" s="37"/>
      <c r="N40" s="37"/>
    </row>
    <row r="41" spans="2:14" ht="18" customHeight="1">
      <c r="B41" t="s">
        <v>45</v>
      </c>
      <c r="F41" s="76" t="s">
        <v>276</v>
      </c>
      <c r="G41" s="33"/>
      <c r="H41" s="30"/>
      <c r="I41" s="30"/>
      <c r="J41" s="30"/>
      <c r="K41" s="37"/>
      <c r="L41" s="30"/>
      <c r="M41" s="30"/>
      <c r="N41" s="30"/>
    </row>
    <row r="42" spans="2:14" ht="18" customHeight="1">
      <c r="B42" t="s">
        <v>45</v>
      </c>
      <c r="F42" s="42" t="s">
        <v>277</v>
      </c>
      <c r="G42" s="33"/>
      <c r="H42" s="30"/>
      <c r="I42" s="30"/>
      <c r="J42" s="30"/>
      <c r="K42" s="37"/>
      <c r="L42" s="30"/>
      <c r="M42" s="30"/>
      <c r="N42" s="30"/>
    </row>
    <row r="43" spans="2:14" ht="18" customHeight="1">
      <c r="B43" t="s">
        <v>45</v>
      </c>
      <c r="F43" s="27" t="s">
        <v>278</v>
      </c>
      <c r="G43" s="33"/>
      <c r="H43" s="30"/>
      <c r="I43" s="30"/>
      <c r="J43" s="30"/>
      <c r="K43" s="37"/>
      <c r="L43" s="30"/>
      <c r="M43" s="30"/>
      <c r="N43" s="30"/>
    </row>
    <row r="44" spans="2:14" ht="18" customHeight="1">
      <c r="B44" t="s">
        <v>45</v>
      </c>
      <c r="F44" s="42" t="s">
        <v>279</v>
      </c>
      <c r="K44" s="37"/>
    </row>
    <row r="45" spans="2:14" ht="18" customHeight="1">
      <c r="B45" t="s">
        <v>45</v>
      </c>
      <c r="F45" s="76" t="s">
        <v>280</v>
      </c>
      <c r="K45" s="37"/>
    </row>
    <row r="46" spans="2:14" ht="18" customHeight="1">
      <c r="B46" t="s">
        <v>45</v>
      </c>
      <c r="F46" s="76" t="s">
        <v>186</v>
      </c>
      <c r="K46" s="37"/>
    </row>
    <row r="47" spans="2:14" ht="17.25" customHeight="1">
      <c r="B47" s="109" t="s">
        <v>45</v>
      </c>
      <c r="F47" s="27" t="s">
        <v>281</v>
      </c>
      <c r="H47" s="30"/>
      <c r="I47" s="30"/>
      <c r="J47" s="30"/>
      <c r="K47" s="37" t="s">
        <v>46</v>
      </c>
      <c r="L47" s="30"/>
      <c r="M47" s="30"/>
      <c r="N47" s="30"/>
    </row>
    <row r="48" spans="2:14" ht="18" customHeight="1">
      <c r="B48" t="s">
        <v>45</v>
      </c>
      <c r="F48" s="40" t="s">
        <v>282</v>
      </c>
      <c r="G48" s="33"/>
      <c r="H48" s="36"/>
      <c r="I48" s="36"/>
      <c r="J48" s="36"/>
      <c r="K48" s="36"/>
      <c r="L48" s="36"/>
      <c r="M48" s="36"/>
      <c r="N48" s="36"/>
    </row>
    <row r="49" spans="2:15" ht="18" customHeight="1">
      <c r="B49" t="s">
        <v>45</v>
      </c>
      <c r="F49" s="42" t="s">
        <v>283</v>
      </c>
      <c r="K49" s="37"/>
    </row>
    <row r="50" spans="2:15" ht="18" customHeight="1">
      <c r="B50" t="s">
        <v>45</v>
      </c>
      <c r="F50" s="22" t="s">
        <v>257</v>
      </c>
      <c r="G50" s="33"/>
      <c r="H50" s="36"/>
      <c r="I50" s="36"/>
      <c r="J50" s="36"/>
      <c r="K50" s="36"/>
      <c r="L50" s="36"/>
      <c r="M50" s="36"/>
      <c r="N50" s="36"/>
    </row>
    <row r="51" spans="2:15" ht="18" customHeight="1">
      <c r="B51" t="s">
        <v>45</v>
      </c>
      <c r="F51" s="27" t="s">
        <v>284</v>
      </c>
      <c r="G51" s="33"/>
      <c r="H51" s="36"/>
      <c r="I51" s="36"/>
      <c r="J51" s="36"/>
      <c r="K51" s="36"/>
      <c r="L51" s="36"/>
      <c r="M51" s="36"/>
      <c r="N51" s="36"/>
    </row>
    <row r="52" spans="2:15" ht="18" customHeight="1">
      <c r="F52" s="29"/>
      <c r="G52" s="33"/>
      <c r="H52" s="36"/>
      <c r="I52" s="36"/>
      <c r="J52" s="36"/>
      <c r="K52" s="36"/>
      <c r="L52" s="36"/>
      <c r="M52" s="36"/>
      <c r="N52" s="36"/>
      <c r="O52" s="27" t="s">
        <v>45</v>
      </c>
    </row>
    <row r="53" spans="2:15" ht="18" customHeight="1">
      <c r="F53" s="29"/>
      <c r="G53" s="33"/>
      <c r="H53" s="36"/>
      <c r="I53" s="36"/>
      <c r="J53" s="36"/>
      <c r="K53" s="36"/>
      <c r="L53" s="36"/>
      <c r="M53" s="36"/>
      <c r="N53" s="36"/>
    </row>
    <row r="54" spans="2:15" ht="18" customHeight="1">
      <c r="F54" s="29"/>
      <c r="G54" s="33"/>
      <c r="H54" s="37"/>
      <c r="I54" s="37"/>
      <c r="J54" s="37"/>
      <c r="K54" s="37"/>
      <c r="L54" s="37"/>
      <c r="M54" s="37"/>
      <c r="N54" s="37"/>
    </row>
    <row r="55" spans="2:15" ht="18" customHeight="1">
      <c r="F55" s="29"/>
      <c r="G55" s="33"/>
      <c r="H55" s="37"/>
      <c r="I55" s="37"/>
      <c r="J55" s="37"/>
      <c r="K55" s="37"/>
      <c r="L55" s="37"/>
      <c r="M55" s="37"/>
      <c r="N55" s="37"/>
    </row>
    <row r="56" spans="2:15" ht="18" customHeight="1">
      <c r="F56" s="29"/>
    </row>
    <row r="57" spans="2:15" ht="18" customHeight="1">
      <c r="F57" s="29"/>
    </row>
    <row r="58" spans="2:15" ht="18" customHeight="1">
      <c r="F58" s="29"/>
    </row>
    <row r="59" spans="2:15" ht="18" customHeight="1">
      <c r="F59" s="29"/>
    </row>
    <row r="60" spans="2:15" ht="18" customHeight="1">
      <c r="F60" s="29"/>
    </row>
    <row r="61" spans="2:15" ht="18" customHeight="1">
      <c r="F61" s="29"/>
    </row>
  </sheetData>
  <mergeCells count="2">
    <mergeCell ref="L7:N7"/>
    <mergeCell ref="L23:N23"/>
  </mergeCells>
  <pageMargins left="0" right="0" top="0" bottom="0" header="0" footer="0"/>
  <pageSetup paperSize="9" scale="73"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45"/>
  <sheetViews>
    <sheetView zoomScale="80" zoomScaleNormal="80" workbookViewId="0">
      <selection activeCell="P31" sqref="P31"/>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43</v>
      </c>
      <c r="H1" s="136" t="str">
        <f>HYPERLINK("#'Contents'!A1", "Back to Table of Contents")</f>
        <v>Back to Table of Contents</v>
      </c>
    </row>
    <row r="2" spans="1:15" ht="18" customHeight="1">
      <c r="A2" s="124" t="s">
        <v>44</v>
      </c>
      <c r="B2" s="126"/>
      <c r="C2" s="126"/>
      <c r="D2" s="126"/>
      <c r="E2" s="126"/>
      <c r="F2" s="126"/>
      <c r="G2" s="126"/>
      <c r="H2" s="126"/>
      <c r="I2" s="126"/>
      <c r="J2" s="126"/>
      <c r="K2" s="126"/>
      <c r="L2" s="126"/>
      <c r="M2" s="126"/>
      <c r="N2" s="126"/>
      <c r="O2" s="126"/>
    </row>
    <row r="3" spans="1:15" ht="18" customHeight="1">
      <c r="A3" s="123">
        <f>YEAR(A2)</f>
        <v>2023</v>
      </c>
      <c r="B3" s="123" t="s">
        <v>45</v>
      </c>
      <c r="C3" s="126"/>
      <c r="D3" s="126"/>
      <c r="E3" s="126"/>
      <c r="F3" s="125"/>
      <c r="G3" s="126"/>
      <c r="H3" s="127">
        <f>A3-1</f>
        <v>2022</v>
      </c>
      <c r="I3" s="127">
        <f t="shared" ref="I3:K3" si="0">H3+1</f>
        <v>2023</v>
      </c>
      <c r="J3" s="127">
        <f t="shared" si="0"/>
        <v>2024</v>
      </c>
      <c r="K3" s="127">
        <f t="shared" si="0"/>
        <v>2025</v>
      </c>
      <c r="L3" s="126"/>
      <c r="M3" s="126"/>
      <c r="N3" s="126"/>
      <c r="O3" s="126"/>
    </row>
    <row r="4" spans="1:15" ht="18" customHeight="1">
      <c r="A4" s="123">
        <f>MONTH(A2)</f>
        <v>9</v>
      </c>
      <c r="B4" s="123" t="s">
        <v>45</v>
      </c>
      <c r="C4" s="126"/>
      <c r="D4" s="126"/>
      <c r="E4" s="126"/>
      <c r="F4" s="125"/>
      <c r="G4" s="126"/>
      <c r="H4" s="126"/>
      <c r="I4" s="126"/>
      <c r="J4" s="126"/>
      <c r="K4" s="126"/>
      <c r="L4" s="126"/>
      <c r="M4" s="126"/>
      <c r="N4" s="126"/>
      <c r="O4" s="126"/>
    </row>
    <row r="5" spans="1:15" ht="18" customHeight="1">
      <c r="B5" t="s">
        <v>45</v>
      </c>
      <c r="F5" s="29"/>
    </row>
    <row r="6" spans="1:15" ht="18" customHeight="1">
      <c r="B6" t="s">
        <v>45</v>
      </c>
      <c r="D6" s="27" t="s">
        <v>45</v>
      </c>
      <c r="F6" s="16" t="s">
        <v>16</v>
      </c>
      <c r="G6" s="48"/>
      <c r="H6" s="48" t="s">
        <v>46</v>
      </c>
      <c r="I6" s="48"/>
      <c r="J6" s="48"/>
      <c r="K6" s="48"/>
      <c r="L6" s="48"/>
      <c r="M6" s="48"/>
      <c r="N6" s="48"/>
    </row>
    <row r="7" spans="1:15" ht="18" customHeight="1">
      <c r="B7" t="s">
        <v>45</v>
      </c>
      <c r="F7" s="81"/>
      <c r="G7" s="32"/>
      <c r="H7" s="32"/>
      <c r="I7" s="32"/>
      <c r="J7" s="32"/>
      <c r="K7" s="32"/>
      <c r="L7" s="149" t="s">
        <v>86</v>
      </c>
      <c r="M7" s="150"/>
      <c r="N7" s="150"/>
    </row>
    <row r="8" spans="1:15" ht="20.100000000000001" customHeight="1">
      <c r="B8" t="s">
        <v>45</v>
      </c>
      <c r="D8" s="27" t="s">
        <v>45</v>
      </c>
      <c r="F8" s="60"/>
      <c r="G8" s="41" t="s">
        <v>87</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45</v>
      </c>
      <c r="F9" s="42" t="s">
        <v>285</v>
      </c>
      <c r="G9" s="38" t="s">
        <v>46</v>
      </c>
    </row>
    <row r="10" spans="1:15" ht="20.100000000000001" customHeight="1">
      <c r="B10" s="27" t="s">
        <v>45</v>
      </c>
      <c r="F10" s="29" t="s">
        <v>175</v>
      </c>
      <c r="G10" s="33" t="s">
        <v>102</v>
      </c>
      <c r="H10" s="63">
        <v>58.816928216364303</v>
      </c>
      <c r="I10" s="63">
        <v>63.4897456975743</v>
      </c>
      <c r="J10" s="63">
        <v>69.691479504369795</v>
      </c>
      <c r="K10" s="63">
        <v>70.841448702907698</v>
      </c>
      <c r="L10" s="46">
        <f>100*(I10/H10-1)</f>
        <v>7.9446812727460792</v>
      </c>
      <c r="M10" s="46">
        <f>100*(J10/I10-1)</f>
        <v>9.7680873323019881</v>
      </c>
      <c r="N10" s="46">
        <f>100*(K10/J10-1)</f>
        <v>1.6500857876977637</v>
      </c>
    </row>
    <row r="11" spans="1:15" ht="20.100000000000001" customHeight="1">
      <c r="B11" s="27" t="s">
        <v>45</v>
      </c>
      <c r="F11" s="88" t="s">
        <v>286</v>
      </c>
      <c r="G11" s="33" t="s">
        <v>102</v>
      </c>
      <c r="H11" s="63">
        <v>9.6161582520640199</v>
      </c>
      <c r="I11" s="63">
        <v>9.6161582520640199</v>
      </c>
      <c r="J11" s="63">
        <v>10.069750622444399</v>
      </c>
      <c r="K11" s="63">
        <v>10.101502088370999</v>
      </c>
      <c r="L11" s="46">
        <f t="shared" ref="L11:N23" si="3">100*(I11/H11-1)</f>
        <v>0</v>
      </c>
      <c r="M11" s="46">
        <f t="shared" si="3"/>
        <v>4.7169811320754818</v>
      </c>
      <c r="N11" s="46">
        <f t="shared" si="3"/>
        <v>0.31531531531505674</v>
      </c>
    </row>
    <row r="12" spans="1:15" ht="20.100000000000001" customHeight="1">
      <c r="B12" s="27" t="s">
        <v>45</v>
      </c>
      <c r="F12" s="88" t="s">
        <v>202</v>
      </c>
      <c r="G12" s="33" t="s">
        <v>102</v>
      </c>
      <c r="H12" s="63">
        <v>9.0718474076075708</v>
      </c>
      <c r="I12" s="63">
        <v>11.339809259509501</v>
      </c>
      <c r="J12" s="63">
        <v>12.927382555840801</v>
      </c>
      <c r="K12" s="63">
        <v>12.927382555840801</v>
      </c>
      <c r="L12" s="46">
        <f t="shared" si="3"/>
        <v>25.000000000000423</v>
      </c>
      <c r="M12" s="46">
        <f t="shared" si="3"/>
        <v>13.999999999999723</v>
      </c>
      <c r="N12" s="46">
        <f t="shared" si="3"/>
        <v>0</v>
      </c>
    </row>
    <row r="13" spans="1:15" ht="20.100000000000001" customHeight="1">
      <c r="B13" s="27" t="s">
        <v>45</v>
      </c>
      <c r="F13" s="88" t="s">
        <v>287</v>
      </c>
      <c r="G13" s="33" t="s">
        <v>102</v>
      </c>
      <c r="H13" s="63">
        <v>25.3558135042631</v>
      </c>
      <c r="I13" s="63">
        <v>26.8889557161488</v>
      </c>
      <c r="J13" s="63">
        <v>29.778339115471798</v>
      </c>
      <c r="K13" s="63">
        <v>29.7193721073224</v>
      </c>
      <c r="L13" s="46">
        <f t="shared" si="3"/>
        <v>6.0465116279070807</v>
      </c>
      <c r="M13" s="46">
        <f t="shared" si="3"/>
        <v>10.745614035087691</v>
      </c>
      <c r="N13" s="46">
        <f t="shared" si="3"/>
        <v>-0.19801980198003166</v>
      </c>
    </row>
    <row r="14" spans="1:15" ht="20.100000000000001" customHeight="1">
      <c r="B14" s="27" t="s">
        <v>45</v>
      </c>
      <c r="F14" s="88" t="s">
        <v>193</v>
      </c>
      <c r="G14" s="33" t="s">
        <v>102</v>
      </c>
      <c r="H14" s="63">
        <v>3.13885920303222</v>
      </c>
      <c r="I14" s="63">
        <v>3.4745175571137001</v>
      </c>
      <c r="J14" s="63">
        <v>3.74667297934193</v>
      </c>
      <c r="K14" s="63">
        <v>3.88275069045604</v>
      </c>
      <c r="L14" s="46">
        <f t="shared" si="3"/>
        <v>10.693641618497107</v>
      </c>
      <c r="M14" s="46">
        <f t="shared" si="3"/>
        <v>7.8328981723238433</v>
      </c>
      <c r="N14" s="46">
        <f t="shared" si="3"/>
        <v>3.6319612590798078</v>
      </c>
    </row>
    <row r="15" spans="1:15" ht="27.95" customHeight="1">
      <c r="B15" s="27" t="s">
        <v>45</v>
      </c>
      <c r="F15" s="29" t="s">
        <v>288</v>
      </c>
      <c r="G15" s="33" t="s">
        <v>102</v>
      </c>
      <c r="H15" s="63">
        <v>76.321575128361104</v>
      </c>
      <c r="I15" s="63">
        <v>78.7396044504938</v>
      </c>
      <c r="J15" s="63">
        <v>82.870861773701705</v>
      </c>
      <c r="K15" s="63">
        <v>82.745606425858895</v>
      </c>
      <c r="L15" s="46">
        <f t="shared" si="3"/>
        <v>3.168212026633288</v>
      </c>
      <c r="M15" s="46">
        <f t="shared" si="3"/>
        <v>5.2467336507962203</v>
      </c>
      <c r="N15" s="46">
        <f t="shared" si="3"/>
        <v>-0.15114522180890155</v>
      </c>
    </row>
    <row r="16" spans="1:15" ht="20.100000000000001" customHeight="1">
      <c r="B16" s="27" t="s">
        <v>45</v>
      </c>
      <c r="F16" s="88" t="s">
        <v>191</v>
      </c>
      <c r="G16" s="33" t="s">
        <v>102</v>
      </c>
      <c r="H16" s="63">
        <v>11.277588522</v>
      </c>
      <c r="I16" s="63">
        <v>13.5894634300295</v>
      </c>
      <c r="J16" s="63">
        <v>13.332338530420801</v>
      </c>
      <c r="K16" s="63">
        <v>14.4218724645043</v>
      </c>
      <c r="L16" s="46">
        <f t="shared" si="3"/>
        <v>20.499727433037297</v>
      </c>
      <c r="M16" s="46">
        <f t="shared" si="3"/>
        <v>-1.8920901544980384</v>
      </c>
      <c r="N16" s="46">
        <f t="shared" si="3"/>
        <v>8.1721142288539781</v>
      </c>
    </row>
    <row r="17" spans="1:15" ht="20.100000000000001" customHeight="1">
      <c r="B17" s="27" t="s">
        <v>45</v>
      </c>
      <c r="F17" s="88" t="s">
        <v>289</v>
      </c>
      <c r="G17" s="33" t="s">
        <v>102</v>
      </c>
      <c r="H17" s="63">
        <v>17.836821749999999</v>
      </c>
      <c r="I17" s="63">
        <v>19.807618279790098</v>
      </c>
      <c r="J17" s="63">
        <v>19.5946386988829</v>
      </c>
      <c r="K17" s="63">
        <v>18.948133258001398</v>
      </c>
      <c r="L17" s="46">
        <f t="shared" si="3"/>
        <v>11.049034168826077</v>
      </c>
      <c r="M17" s="46">
        <f t="shared" si="3"/>
        <v>-1.0752407376736661</v>
      </c>
      <c r="N17" s="46">
        <f t="shared" si="3"/>
        <v>-3.2993996511829438</v>
      </c>
    </row>
    <row r="18" spans="1:15" ht="20.100000000000001" customHeight="1">
      <c r="B18" s="27" t="s">
        <v>45</v>
      </c>
      <c r="F18" s="88" t="s">
        <v>54</v>
      </c>
      <c r="G18" s="33" t="s">
        <v>102</v>
      </c>
      <c r="H18" s="63">
        <v>1.6462944239999999</v>
      </c>
      <c r="I18" s="63">
        <v>1.9466849748847801</v>
      </c>
      <c r="J18" s="63">
        <v>2.9466849748847799</v>
      </c>
      <c r="K18" s="63">
        <v>2.9466849748847799</v>
      </c>
      <c r="L18" s="46">
        <f t="shared" si="3"/>
        <v>18.246465911906661</v>
      </c>
      <c r="M18" s="46">
        <f t="shared" si="3"/>
        <v>51.369379889480449</v>
      </c>
      <c r="N18" s="46">
        <f t="shared" si="3"/>
        <v>0</v>
      </c>
    </row>
    <row r="19" spans="1:15" ht="20.100000000000001" customHeight="1">
      <c r="B19" s="27" t="s">
        <v>45</v>
      </c>
      <c r="F19" s="88" t="s">
        <v>193</v>
      </c>
      <c r="G19" s="33" t="s">
        <v>102</v>
      </c>
      <c r="H19" s="63">
        <v>7.9071662700000003</v>
      </c>
      <c r="I19" s="63">
        <v>6.5450367011713597</v>
      </c>
      <c r="J19" s="63">
        <v>6.9550864904364396</v>
      </c>
      <c r="K19" s="63">
        <v>6.7175899396276098</v>
      </c>
      <c r="L19" s="46">
        <f t="shared" si="3"/>
        <v>-17.226519872189815</v>
      </c>
      <c r="M19" s="46">
        <f t="shared" si="3"/>
        <v>6.2650495021929098</v>
      </c>
      <c r="N19" s="46">
        <f t="shared" si="3"/>
        <v>-3.4147174321325635</v>
      </c>
    </row>
    <row r="20" spans="1:15" ht="20.100000000000001" customHeight="1">
      <c r="B20" s="27" t="s">
        <v>45</v>
      </c>
      <c r="F20" s="88" t="s">
        <v>58</v>
      </c>
      <c r="G20" s="33" t="s">
        <v>102</v>
      </c>
      <c r="H20" s="63">
        <v>20.740243578000001</v>
      </c>
      <c r="I20" s="63">
        <v>19.718401461513501</v>
      </c>
      <c r="J20" s="63">
        <v>21.451963641513501</v>
      </c>
      <c r="K20" s="63">
        <v>21.2542976141814</v>
      </c>
      <c r="L20" s="46">
        <f t="shared" si="3"/>
        <v>-4.9268568743831338</v>
      </c>
      <c r="M20" s="46">
        <f t="shared" si="3"/>
        <v>8.7915959282175002</v>
      </c>
      <c r="N20" s="46">
        <f t="shared" si="3"/>
        <v>-0.92143558806700998</v>
      </c>
    </row>
    <row r="21" spans="1:15" ht="27.95" customHeight="1">
      <c r="B21" t="s">
        <v>45</v>
      </c>
      <c r="F21" s="29" t="s">
        <v>290</v>
      </c>
      <c r="G21" s="27"/>
      <c r="H21" s="27"/>
      <c r="I21" s="27"/>
      <c r="J21" s="27"/>
      <c r="K21" s="27"/>
      <c r="L21" s="46"/>
      <c r="M21" s="46"/>
      <c r="N21" s="46"/>
    </row>
    <row r="22" spans="1:15" ht="20.100000000000001" customHeight="1">
      <c r="B22" s="27" t="s">
        <v>45</v>
      </c>
      <c r="F22" s="29" t="s">
        <v>212</v>
      </c>
      <c r="G22" s="33" t="s">
        <v>134</v>
      </c>
      <c r="H22" s="63">
        <v>49.8125</v>
      </c>
      <c r="I22" s="63">
        <v>56.172795795680599</v>
      </c>
      <c r="J22" s="63">
        <v>62.490863812748401</v>
      </c>
      <c r="K22" s="63">
        <v>64.185562981125898</v>
      </c>
      <c r="L22" s="46">
        <f t="shared" si="3"/>
        <v>12.768473366485523</v>
      </c>
      <c r="M22" s="46">
        <f t="shared" si="3"/>
        <v>11.247558408964986</v>
      </c>
      <c r="N22" s="46">
        <f t="shared" si="3"/>
        <v>2.7119150944298065</v>
      </c>
    </row>
    <row r="23" spans="1:15" ht="13.9" customHeight="1">
      <c r="B23" s="27" t="s">
        <v>45</v>
      </c>
      <c r="F23" s="29" t="s">
        <v>213</v>
      </c>
      <c r="G23" s="38" t="s">
        <v>134</v>
      </c>
      <c r="H23" s="63">
        <v>52.0042499999999</v>
      </c>
      <c r="I23" s="63">
        <v>56.172795795680599</v>
      </c>
      <c r="J23" s="63">
        <v>60.7887780279653</v>
      </c>
      <c r="K23" s="63">
        <v>61.153935799356297</v>
      </c>
      <c r="L23" s="46">
        <f t="shared" si="3"/>
        <v>8.0157790866721701</v>
      </c>
      <c r="M23" s="46">
        <f t="shared" si="3"/>
        <v>8.2174692694210627</v>
      </c>
      <c r="N23" s="46">
        <f t="shared" si="3"/>
        <v>0.6006993120062587</v>
      </c>
    </row>
    <row r="24" spans="1:15" ht="13.9" customHeight="1">
      <c r="B24" t="s">
        <v>45</v>
      </c>
      <c r="F24" s="29"/>
    </row>
    <row r="25" spans="1:15" ht="13.9" customHeight="1">
      <c r="A25" s="126"/>
      <c r="B25" s="123" t="s">
        <v>45</v>
      </c>
      <c r="C25" s="126"/>
      <c r="D25" s="126"/>
      <c r="E25" s="126"/>
      <c r="F25" s="125"/>
      <c r="G25" s="141"/>
      <c r="H25" s="127" t="str">
        <f t="shared" ref="H25:K25" si="4">CONCATENATE(H$3-1,"-",RIGHT(H$3,2))</f>
        <v>2021-22</v>
      </c>
      <c r="I25" s="127" t="str">
        <f t="shared" si="4"/>
        <v>2022-23</v>
      </c>
      <c r="J25" s="127" t="str">
        <f t="shared" si="4"/>
        <v>2023-24</v>
      </c>
      <c r="K25" s="127" t="str">
        <f t="shared" si="4"/>
        <v>2024-25</v>
      </c>
      <c r="L25" s="126"/>
      <c r="M25" s="126"/>
      <c r="N25" s="126"/>
      <c r="O25" s="126"/>
    </row>
    <row r="26" spans="1:15" ht="13.9" customHeight="1">
      <c r="B26" s="27" t="s">
        <v>45</v>
      </c>
      <c r="F26" s="29"/>
      <c r="G26" s="33"/>
    </row>
    <row r="27" spans="1:15" ht="13.9" customHeight="1">
      <c r="B27" t="s">
        <v>45</v>
      </c>
      <c r="F27" s="29"/>
      <c r="G27" s="33"/>
      <c r="H27" s="30"/>
      <c r="I27" s="30"/>
      <c r="J27" s="30"/>
      <c r="K27" s="30"/>
      <c r="L27" s="30"/>
      <c r="M27" s="30"/>
      <c r="N27" s="30"/>
    </row>
    <row r="28" spans="1:15" ht="20.100000000000001" customHeight="1">
      <c r="B28" t="s">
        <v>45</v>
      </c>
      <c r="F28" s="29"/>
      <c r="G28" s="32"/>
      <c r="H28" s="32"/>
      <c r="I28" s="32"/>
      <c r="J28" s="32"/>
      <c r="K28" s="32"/>
      <c r="L28" s="149" t="s">
        <v>86</v>
      </c>
      <c r="M28" s="150"/>
      <c r="N28" s="150"/>
    </row>
    <row r="29" spans="1:15" ht="20.100000000000001" customHeight="1">
      <c r="B29" t="s">
        <v>45</v>
      </c>
      <c r="F29" s="29"/>
      <c r="G29" s="41" t="s">
        <v>87</v>
      </c>
      <c r="H29" s="41" t="str">
        <f>CONCATENATE(H$3-1,"–",RIGHT(H$3,2))</f>
        <v>2021–22</v>
      </c>
      <c r="I29" s="41" t="str">
        <f>CONCATENATE(CONCATENATE(I$3-1,"–",RIGHT(I$3,2)),IF($A$4&gt;6,""," s"))</f>
        <v>2022–23</v>
      </c>
      <c r="J29" s="41" t="str">
        <f>CONCATENATE(CONCATENATE(J$3-1,"–",RIGHT(J$3,2))," f")</f>
        <v>2023–24 f</v>
      </c>
      <c r="K29" s="41" t="str">
        <f>CONCATENATE(CONCATENATE(K$3-1,"–",RIGHT(K$3,2))," f")</f>
        <v>2024–25 f</v>
      </c>
      <c r="L29" s="41" t="str">
        <f>I29</f>
        <v>2022–23</v>
      </c>
      <c r="M29" s="41" t="str">
        <f t="shared" ref="M29:N29" si="5">J29</f>
        <v>2023–24 f</v>
      </c>
      <c r="N29" s="41" t="str">
        <f t="shared" si="5"/>
        <v>2024–25 f</v>
      </c>
    </row>
    <row r="30" spans="1:15" ht="20.100000000000001" customHeight="1">
      <c r="B30" t="s">
        <v>45</v>
      </c>
      <c r="F30" s="42" t="s">
        <v>291</v>
      </c>
      <c r="G30" s="33" t="s">
        <v>46</v>
      </c>
      <c r="H30" s="36"/>
      <c r="I30" s="36"/>
      <c r="J30" s="36"/>
      <c r="K30" s="36"/>
      <c r="L30" s="36"/>
      <c r="M30" s="36"/>
      <c r="N30" s="36"/>
    </row>
    <row r="31" spans="1:15" ht="20.100000000000001" customHeight="1">
      <c r="B31" s="27" t="s">
        <v>45</v>
      </c>
      <c r="F31" s="29" t="s">
        <v>175</v>
      </c>
      <c r="G31" s="33" t="s">
        <v>103</v>
      </c>
      <c r="H31" s="45">
        <v>4484.8225000000002</v>
      </c>
      <c r="I31" s="45">
        <v>5453.9902000000002</v>
      </c>
      <c r="J31" s="45">
        <v>5855</v>
      </c>
      <c r="K31" s="45">
        <v>6060</v>
      </c>
      <c r="L31" s="46">
        <v>21.6</v>
      </c>
      <c r="M31" s="46">
        <v>7.4</v>
      </c>
      <c r="N31" s="46">
        <v>3.5</v>
      </c>
    </row>
    <row r="32" spans="1:15" ht="27.95" customHeight="1">
      <c r="B32" s="27" t="s">
        <v>45</v>
      </c>
      <c r="F32" s="29" t="s">
        <v>225</v>
      </c>
      <c r="G32" s="33" t="s">
        <v>103</v>
      </c>
      <c r="H32" s="45">
        <v>4933.176974</v>
      </c>
      <c r="I32" s="45">
        <v>5485.2623000000003</v>
      </c>
      <c r="J32" s="45">
        <v>5855</v>
      </c>
      <c r="K32" s="45">
        <v>6060</v>
      </c>
      <c r="L32" s="46">
        <v>11.2</v>
      </c>
      <c r="M32" s="46">
        <v>6.7</v>
      </c>
      <c r="N32" s="46">
        <v>3.5</v>
      </c>
    </row>
    <row r="33" spans="2:15" ht="20.100000000000001" customHeight="1">
      <c r="B33" s="27" t="s">
        <v>45</v>
      </c>
      <c r="F33" s="39" t="s">
        <v>179</v>
      </c>
      <c r="G33" s="33" t="s">
        <v>90</v>
      </c>
      <c r="H33" s="45">
        <v>564.18599342000005</v>
      </c>
      <c r="I33" s="45">
        <v>811.50226399999997</v>
      </c>
      <c r="J33" s="45">
        <v>962.42909104671298</v>
      </c>
      <c r="K33" s="45">
        <v>955.33515088830302</v>
      </c>
      <c r="L33" s="46">
        <v>43.8</v>
      </c>
      <c r="M33" s="46">
        <v>18.600000000000001</v>
      </c>
      <c r="N33" s="46">
        <v>-0.7</v>
      </c>
    </row>
    <row r="34" spans="2:15" ht="20.100000000000001" customHeight="1">
      <c r="B34" s="27" t="s">
        <v>45</v>
      </c>
      <c r="F34" s="39" t="s">
        <v>292</v>
      </c>
      <c r="G34" s="33" t="s">
        <v>90</v>
      </c>
      <c r="H34" s="45">
        <v>628.47033369755502</v>
      </c>
      <c r="I34" s="45">
        <v>844.61927761062896</v>
      </c>
      <c r="J34" s="45">
        <v>962.42909104671298</v>
      </c>
      <c r="K34" s="45">
        <v>925.16825728162996</v>
      </c>
      <c r="L34" s="46">
        <v>34.4</v>
      </c>
      <c r="M34" s="46">
        <v>13.9</v>
      </c>
      <c r="N34" s="46">
        <v>-3.9</v>
      </c>
    </row>
    <row r="35" spans="2:15" ht="27.95" customHeight="1">
      <c r="B35" s="27" t="s">
        <v>45</v>
      </c>
      <c r="F35" s="29" t="s">
        <v>293</v>
      </c>
      <c r="G35" s="33" t="s">
        <v>294</v>
      </c>
      <c r="H35" s="63">
        <v>114.36565045071499</v>
      </c>
      <c r="I35" s="63">
        <v>147.94228965130799</v>
      </c>
      <c r="J35" s="63">
        <v>164.37729992258099</v>
      </c>
      <c r="K35" s="63">
        <v>157.64606450302</v>
      </c>
      <c r="L35" s="46">
        <v>29.4</v>
      </c>
      <c r="M35" s="46">
        <v>11.1</v>
      </c>
      <c r="N35" s="46">
        <v>-4.0999999999999996</v>
      </c>
    </row>
    <row r="36" spans="2:15" ht="20.100000000000001" customHeight="1">
      <c r="B36" s="27" t="s">
        <v>45</v>
      </c>
      <c r="F36" s="29" t="s">
        <v>295</v>
      </c>
      <c r="G36" s="33" t="s">
        <v>294</v>
      </c>
      <c r="H36" s="63">
        <v>127.39667297765099</v>
      </c>
      <c r="I36" s="63">
        <v>153.97974270266499</v>
      </c>
      <c r="J36" s="63">
        <v>164.37729992258099</v>
      </c>
      <c r="K36" s="63">
        <v>152.66802925439401</v>
      </c>
      <c r="L36" s="46">
        <v>20.9</v>
      </c>
      <c r="M36" s="46">
        <v>6.8</v>
      </c>
      <c r="N36" s="46">
        <v>-7.1</v>
      </c>
    </row>
    <row r="37" spans="2:15" ht="9.9499999999999993" customHeight="1">
      <c r="B37" t="s">
        <v>45</v>
      </c>
      <c r="F37" s="29"/>
      <c r="G37" s="33"/>
      <c r="H37" s="37"/>
      <c r="I37" s="37"/>
      <c r="J37" s="37"/>
      <c r="K37" s="37"/>
      <c r="L37" s="110"/>
      <c r="M37" s="110"/>
      <c r="N37" s="110"/>
    </row>
    <row r="38" spans="2:15" ht="21" customHeight="1">
      <c r="B38" t="s">
        <v>45</v>
      </c>
      <c r="F38" s="111"/>
      <c r="G38" s="112"/>
      <c r="H38" s="113"/>
      <c r="I38" s="113"/>
      <c r="J38" s="113"/>
      <c r="K38" s="71" t="s">
        <v>45</v>
      </c>
      <c r="L38" s="37"/>
      <c r="M38" s="37"/>
      <c r="N38" s="37"/>
    </row>
    <row r="39" spans="2:15" ht="18" customHeight="1">
      <c r="B39" t="s">
        <v>45</v>
      </c>
      <c r="F39" s="23" t="s">
        <v>68</v>
      </c>
    </row>
    <row r="40" spans="2:15" ht="18" customHeight="1">
      <c r="B40" t="s">
        <v>45</v>
      </c>
      <c r="F40" s="42" t="s">
        <v>296</v>
      </c>
      <c r="K40" s="114"/>
    </row>
    <row r="41" spans="2:15" ht="18" customHeight="1">
      <c r="B41" t="s">
        <v>45</v>
      </c>
      <c r="F41" s="42" t="s">
        <v>297</v>
      </c>
      <c r="K41" s="115"/>
    </row>
    <row r="42" spans="2:15" ht="18" customHeight="1">
      <c r="B42" t="s">
        <v>45</v>
      </c>
      <c r="F42" s="42" t="s">
        <v>298</v>
      </c>
      <c r="K42" s="115"/>
    </row>
    <row r="43" spans="2:15" ht="18" customHeight="1">
      <c r="B43" t="s">
        <v>45</v>
      </c>
      <c r="F43" s="42" t="s">
        <v>186</v>
      </c>
    </row>
    <row r="44" spans="2:15" ht="18" customHeight="1">
      <c r="B44" t="s">
        <v>45</v>
      </c>
      <c r="F44" s="22" t="s">
        <v>257</v>
      </c>
      <c r="O44" s="27" t="s">
        <v>45</v>
      </c>
    </row>
    <row r="45" spans="2:15" ht="18" customHeight="1">
      <c r="F45" s="40" t="s">
        <v>299</v>
      </c>
    </row>
  </sheetData>
  <mergeCells count="2">
    <mergeCell ref="L7:N7"/>
    <mergeCell ref="L28:N28"/>
  </mergeCells>
  <pageMargins left="0" right="0" top="0" bottom="0" header="0" footer="0"/>
  <pageSetup paperSize="9" scale="73"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41"/>
  <sheetViews>
    <sheetView topLeftCell="A7" zoomScale="90" zoomScaleNormal="90" zoomScaleSheetLayoutView="115" workbookViewId="0">
      <selection activeCell="F31" sqref="F31"/>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4" ht="57" customHeight="1">
      <c r="A1" s="11" t="s">
        <v>43</v>
      </c>
      <c r="H1" s="136" t="str">
        <f>HYPERLINK("#'Contents'!A1", "Back to Table of Contents")</f>
        <v>Back to Table of Contents</v>
      </c>
    </row>
    <row r="2" spans="1:14" ht="18" customHeight="1">
      <c r="A2" s="124" t="s">
        <v>44</v>
      </c>
      <c r="B2" s="126"/>
      <c r="C2" s="126"/>
      <c r="D2" s="126"/>
      <c r="E2" s="126"/>
      <c r="F2" s="126"/>
      <c r="G2" s="126"/>
      <c r="H2" s="126"/>
      <c r="I2" s="126"/>
      <c r="J2" s="126"/>
      <c r="K2" s="126"/>
      <c r="L2" s="126"/>
      <c r="M2" s="126"/>
      <c r="N2" s="126"/>
    </row>
    <row r="3" spans="1:14" ht="18" customHeight="1">
      <c r="A3" s="123">
        <f>YEAR(A2)</f>
        <v>2023</v>
      </c>
      <c r="B3" s="123" t="s">
        <v>45</v>
      </c>
      <c r="C3" s="126"/>
      <c r="D3" s="126"/>
      <c r="E3" s="126"/>
      <c r="F3" s="125"/>
      <c r="G3" s="126"/>
      <c r="H3" s="127">
        <f>A3-1</f>
        <v>2022</v>
      </c>
      <c r="I3" s="127">
        <f t="shared" ref="I3:K3" si="0">H3+1</f>
        <v>2023</v>
      </c>
      <c r="J3" s="127">
        <f t="shared" si="0"/>
        <v>2024</v>
      </c>
      <c r="K3" s="127">
        <f t="shared" si="0"/>
        <v>2025</v>
      </c>
      <c r="L3" s="126"/>
      <c r="M3" s="126"/>
      <c r="N3" s="126"/>
    </row>
    <row r="4" spans="1:14" ht="18" customHeight="1">
      <c r="A4" s="123">
        <f>MONTH(A2)</f>
        <v>9</v>
      </c>
      <c r="B4" s="123" t="s">
        <v>45</v>
      </c>
      <c r="C4" s="126"/>
      <c r="D4" s="126"/>
      <c r="E4" s="126"/>
      <c r="F4" s="125"/>
      <c r="G4" s="126"/>
      <c r="H4" s="126"/>
      <c r="I4" s="126"/>
      <c r="J4" s="126"/>
      <c r="K4" s="126"/>
      <c r="L4" s="126"/>
      <c r="M4" s="126"/>
      <c r="N4" s="126"/>
    </row>
    <row r="5" spans="1:14" ht="18" customHeight="1">
      <c r="B5" t="s">
        <v>45</v>
      </c>
      <c r="F5" s="29"/>
    </row>
    <row r="6" spans="1:14" ht="18" customHeight="1">
      <c r="B6" t="s">
        <v>45</v>
      </c>
      <c r="D6" s="27" t="s">
        <v>45</v>
      </c>
      <c r="F6" s="16" t="s">
        <v>17</v>
      </c>
      <c r="G6" s="48"/>
      <c r="H6" s="48" t="s">
        <v>46</v>
      </c>
      <c r="I6" s="48"/>
      <c r="J6" s="48"/>
      <c r="K6" s="48"/>
      <c r="L6" s="48"/>
      <c r="M6" s="48"/>
      <c r="N6" s="48"/>
    </row>
    <row r="7" spans="1:14" ht="18" customHeight="1">
      <c r="B7" t="s">
        <v>45</v>
      </c>
      <c r="F7" s="81"/>
      <c r="G7" s="32"/>
      <c r="H7" s="32"/>
      <c r="I7" s="32"/>
      <c r="J7" s="32"/>
      <c r="K7" s="32"/>
      <c r="L7" s="149" t="s">
        <v>86</v>
      </c>
      <c r="M7" s="150"/>
      <c r="N7" s="150"/>
    </row>
    <row r="8" spans="1:14" ht="20.100000000000001" customHeight="1">
      <c r="B8" t="s">
        <v>45</v>
      </c>
      <c r="D8" s="27" t="s">
        <v>45</v>
      </c>
      <c r="F8" s="60"/>
      <c r="G8" s="41" t="s">
        <v>87</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4" ht="27.95" customHeight="1">
      <c r="B9" t="s">
        <v>45</v>
      </c>
      <c r="F9" s="87" t="s">
        <v>169</v>
      </c>
      <c r="G9" s="33"/>
      <c r="H9" s="36"/>
      <c r="I9" s="36"/>
      <c r="J9" s="36"/>
      <c r="K9" s="36"/>
      <c r="L9" s="36"/>
      <c r="M9" s="36"/>
      <c r="N9" s="36"/>
    </row>
    <row r="10" spans="1:14" ht="20.100000000000001" customHeight="1">
      <c r="B10" t="s">
        <v>45</v>
      </c>
      <c r="F10" s="29"/>
      <c r="G10" s="33" t="s">
        <v>46</v>
      </c>
      <c r="H10" s="36"/>
      <c r="I10" s="36"/>
      <c r="J10" s="36"/>
      <c r="K10" s="36"/>
      <c r="L10" s="36"/>
      <c r="M10" s="36"/>
      <c r="N10" s="36"/>
    </row>
    <row r="11" spans="1:14" ht="20.100000000000001" customHeight="1">
      <c r="B11" s="27" t="s">
        <v>45</v>
      </c>
      <c r="F11" s="29" t="s">
        <v>300</v>
      </c>
      <c r="G11" s="33" t="s">
        <v>103</v>
      </c>
      <c r="H11" s="45">
        <v>4712.5125500029699</v>
      </c>
      <c r="I11" s="45">
        <v>4260.3779429226597</v>
      </c>
      <c r="J11" s="45">
        <v>4345.2236522335697</v>
      </c>
      <c r="K11" s="45">
        <v>4360.3623932132696</v>
      </c>
      <c r="L11" s="46">
        <f t="shared" ref="L11:N13" si="3">(I11/H11-1)*100</f>
        <v>-9.5943427690187271</v>
      </c>
      <c r="M11" s="46">
        <f t="shared" si="3"/>
        <v>1.9915066326886777</v>
      </c>
      <c r="N11" s="46">
        <f t="shared" si="3"/>
        <v>0.34839958058126008</v>
      </c>
    </row>
    <row r="12" spans="1:14" ht="20.100000000000001" customHeight="1">
      <c r="B12" s="27" t="s">
        <v>45</v>
      </c>
      <c r="F12" s="29" t="s">
        <v>301</v>
      </c>
      <c r="G12" s="33" t="s">
        <v>103</v>
      </c>
      <c r="H12" s="45">
        <v>2504.10587244731</v>
      </c>
      <c r="I12" s="45">
        <v>2477.21615695233</v>
      </c>
      <c r="J12" s="45">
        <v>2705.8913975307</v>
      </c>
      <c r="K12" s="45">
        <v>2834.5119666729202</v>
      </c>
      <c r="L12" s="46">
        <f t="shared" si="3"/>
        <v>-1.0738250243668923</v>
      </c>
      <c r="M12" s="46">
        <f t="shared" si="3"/>
        <v>9.2311379423467343</v>
      </c>
      <c r="N12" s="46">
        <f t="shared" si="3"/>
        <v>4.7533529712092237</v>
      </c>
    </row>
    <row r="13" spans="1:14" ht="27.95" customHeight="1">
      <c r="B13" s="27" t="s">
        <v>45</v>
      </c>
      <c r="F13" s="29" t="s">
        <v>302</v>
      </c>
      <c r="G13" s="33" t="s">
        <v>103</v>
      </c>
      <c r="H13" s="45">
        <v>3626.6316421524798</v>
      </c>
      <c r="I13" s="45">
        <v>3712.6207850272199</v>
      </c>
      <c r="J13" s="45">
        <v>3749.5475967768898</v>
      </c>
      <c r="K13" s="45">
        <v>3759.9214657688299</v>
      </c>
      <c r="L13" s="46">
        <f t="shared" si="3"/>
        <v>2.3710470585235344</v>
      </c>
      <c r="M13" s="46">
        <f t="shared" si="3"/>
        <v>0.99462923599935582</v>
      </c>
      <c r="N13" s="46">
        <f t="shared" si="3"/>
        <v>0.27666988414436489</v>
      </c>
    </row>
    <row r="14" spans="1:14" ht="27.95" customHeight="1">
      <c r="B14" t="s">
        <v>45</v>
      </c>
      <c r="F14" s="29" t="s">
        <v>303</v>
      </c>
      <c r="G14" s="33"/>
      <c r="H14" s="45"/>
      <c r="I14" s="45"/>
      <c r="J14" s="45"/>
      <c r="K14" s="45"/>
      <c r="L14" s="46"/>
      <c r="M14" s="46"/>
      <c r="N14" s="46"/>
    </row>
    <row r="15" spans="1:14" ht="20.100000000000001" customHeight="1">
      <c r="B15" s="27" t="s">
        <v>45</v>
      </c>
      <c r="F15" s="29" t="s">
        <v>212</v>
      </c>
      <c r="G15" s="38" t="s">
        <v>119</v>
      </c>
      <c r="H15" s="45">
        <v>1800.7952428791</v>
      </c>
      <c r="I15" s="45">
        <v>1928.1194310731501</v>
      </c>
      <c r="J15" s="45">
        <v>1887.5</v>
      </c>
      <c r="K15" s="45">
        <v>1832.5</v>
      </c>
      <c r="L15" s="46">
        <f t="shared" ref="L15:N16" si="4">(I15/H15-1)*100</f>
        <v>7.0704422780729415</v>
      </c>
      <c r="M15" s="46">
        <f t="shared" si="4"/>
        <v>-2.1066864644656458</v>
      </c>
      <c r="N15" s="46">
        <f t="shared" si="4"/>
        <v>-2.9139072847682135</v>
      </c>
    </row>
    <row r="16" spans="1:14" ht="24.75" customHeight="1">
      <c r="B16" s="27" t="s">
        <v>45</v>
      </c>
      <c r="F16" s="29" t="s">
        <v>295</v>
      </c>
      <c r="G16" s="38" t="s">
        <v>119</v>
      </c>
      <c r="H16" s="45">
        <v>1880.03023356578</v>
      </c>
      <c r="I16" s="45">
        <v>1928.1194310731501</v>
      </c>
      <c r="J16" s="45">
        <v>1836.0894941634201</v>
      </c>
      <c r="K16" s="45">
        <v>1745.9469411411701</v>
      </c>
      <c r="L16" s="46">
        <f t="shared" si="4"/>
        <v>2.5578949023687292</v>
      </c>
      <c r="M16" s="46">
        <f t="shared" si="4"/>
        <v>-4.7730413078461709</v>
      </c>
      <c r="N16" s="46">
        <f t="shared" si="4"/>
        <v>-4.9094858016886516</v>
      </c>
    </row>
    <row r="17" spans="1:14" ht="13.9" customHeight="1">
      <c r="B17" t="s">
        <v>45</v>
      </c>
      <c r="F17" s="29"/>
      <c r="G17" s="33"/>
      <c r="H17" s="30"/>
      <c r="I17" s="30"/>
      <c r="J17" s="30"/>
      <c r="K17" s="30"/>
      <c r="L17" s="30"/>
      <c r="M17" s="30"/>
      <c r="N17" s="30"/>
    </row>
    <row r="18" spans="1:14" ht="13.9" customHeight="1">
      <c r="A18" s="126"/>
      <c r="B18" s="123" t="s">
        <v>45</v>
      </c>
      <c r="C18" s="126"/>
      <c r="D18" s="126"/>
      <c r="E18" s="126"/>
      <c r="F18" s="125"/>
      <c r="G18" s="141"/>
      <c r="H18" s="127" t="str">
        <f t="shared" ref="H18:K18" si="5">CONCATENATE(H$3-1,"-",RIGHT(H$3,2))</f>
        <v>2021-22</v>
      </c>
      <c r="I18" s="127" t="str">
        <f t="shared" si="5"/>
        <v>2022-23</v>
      </c>
      <c r="J18" s="127" t="str">
        <f t="shared" si="5"/>
        <v>2023-24</v>
      </c>
      <c r="K18" s="127" t="str">
        <f t="shared" si="5"/>
        <v>2024-25</v>
      </c>
      <c r="L18" s="126"/>
      <c r="M18" s="126"/>
      <c r="N18" s="126"/>
    </row>
    <row r="19" spans="1:14" ht="13.9" customHeight="1">
      <c r="B19" s="27" t="s">
        <v>45</v>
      </c>
      <c r="F19" s="29"/>
      <c r="G19" s="33"/>
    </row>
    <row r="20" spans="1:14" ht="13.9" customHeight="1">
      <c r="B20" t="s">
        <v>45</v>
      </c>
      <c r="F20" s="29"/>
      <c r="G20" s="33"/>
      <c r="H20" s="30"/>
      <c r="I20" s="30"/>
      <c r="J20" s="30"/>
      <c r="K20" s="30"/>
      <c r="L20" s="30"/>
      <c r="M20" s="30"/>
      <c r="N20" s="30"/>
    </row>
    <row r="21" spans="1:14" ht="19.5" customHeight="1">
      <c r="B21" t="s">
        <v>45</v>
      </c>
      <c r="F21" s="29"/>
      <c r="G21" s="32"/>
      <c r="H21" s="32"/>
      <c r="I21" s="32"/>
      <c r="J21" s="32"/>
      <c r="K21" s="32"/>
      <c r="L21" s="149" t="s">
        <v>86</v>
      </c>
      <c r="M21" s="150"/>
      <c r="N21" s="150"/>
    </row>
    <row r="22" spans="1:14" ht="20.100000000000001" customHeight="1">
      <c r="B22" t="s">
        <v>45</v>
      </c>
      <c r="F22" s="29" t="s">
        <v>46</v>
      </c>
      <c r="G22" s="41" t="s">
        <v>87</v>
      </c>
      <c r="H22" s="41" t="str">
        <f>CONCATENATE(H$3-1,"–",RIGHT(H$3,2))</f>
        <v>2021–22</v>
      </c>
      <c r="I22" s="41" t="str">
        <f>CONCATENATE(CONCATENATE(I$3-1,"–",RIGHT(I$3,2)),IF($A$4&gt;6,""," s"))</f>
        <v>2022–23</v>
      </c>
      <c r="J22" s="41" t="str">
        <f>CONCATENATE(CONCATENATE(J$3-1,"–",RIGHT(J$3,2))," f")</f>
        <v>2023–24 f</v>
      </c>
      <c r="K22" s="41" t="str">
        <f>CONCATENATE(CONCATENATE(K$3-1,"–",RIGHT(K$3,2))," f")</f>
        <v>2024–25 f</v>
      </c>
      <c r="L22" s="41" t="str">
        <f>I22</f>
        <v>2022–23</v>
      </c>
      <c r="M22" s="41" t="str">
        <f t="shared" ref="M22:N22" si="6">J22</f>
        <v>2023–24 f</v>
      </c>
      <c r="N22" s="41" t="str">
        <f t="shared" si="6"/>
        <v>2024–25 f</v>
      </c>
    </row>
    <row r="23" spans="1:14" ht="20.100000000000001" customHeight="1">
      <c r="B23" t="s">
        <v>45</v>
      </c>
      <c r="F23" s="42" t="s">
        <v>50</v>
      </c>
      <c r="G23" s="33" t="s">
        <v>46</v>
      </c>
      <c r="H23" s="36"/>
      <c r="I23" s="36"/>
      <c r="J23" s="36"/>
      <c r="K23" s="36"/>
      <c r="L23" s="36"/>
      <c r="M23" s="36"/>
      <c r="N23" s="36"/>
    </row>
    <row r="24" spans="1:14" ht="20.100000000000001" customHeight="1">
      <c r="B24" s="27" t="s">
        <v>45</v>
      </c>
      <c r="F24" s="29" t="s">
        <v>302</v>
      </c>
      <c r="G24" s="33" t="s">
        <v>103</v>
      </c>
      <c r="H24" s="43">
        <v>306.47354610275698</v>
      </c>
      <c r="I24" s="43">
        <v>302.32416195578702</v>
      </c>
      <c r="J24" s="43">
        <v>312.23945164576298</v>
      </c>
      <c r="K24" s="43">
        <v>311.516632582444</v>
      </c>
      <c r="L24" s="46">
        <f t="shared" ref="L24:N27" si="7">(I24/H24-1)*100</f>
        <v>-1.3539126621971875</v>
      </c>
      <c r="M24" s="46">
        <f t="shared" si="7"/>
        <v>3.2796881419706159</v>
      </c>
      <c r="N24" s="46">
        <f t="shared" si="7"/>
        <v>-0.23149511040616577</v>
      </c>
    </row>
    <row r="25" spans="1:14" ht="27.95" customHeight="1">
      <c r="B25" s="27" t="s">
        <v>45</v>
      </c>
      <c r="F25" s="39" t="s">
        <v>225</v>
      </c>
      <c r="G25" s="33" t="s">
        <v>103</v>
      </c>
      <c r="H25" s="43">
        <v>247.54103136000001</v>
      </c>
      <c r="I25" s="43">
        <v>228.35683592999999</v>
      </c>
      <c r="J25" s="43">
        <v>265.40353389889799</v>
      </c>
      <c r="K25" s="43">
        <v>264.78913769507699</v>
      </c>
      <c r="L25" s="46">
        <f t="shared" si="7"/>
        <v>-7.7499052680686127</v>
      </c>
      <c r="M25" s="46">
        <f t="shared" si="7"/>
        <v>16.223161359730099</v>
      </c>
      <c r="N25" s="46">
        <f t="shared" si="7"/>
        <v>-0.23149511040612136</v>
      </c>
    </row>
    <row r="26" spans="1:14" ht="20.100000000000001" customHeight="1">
      <c r="B26" s="27" t="s">
        <v>45</v>
      </c>
      <c r="F26" s="29" t="s">
        <v>179</v>
      </c>
      <c r="G26" s="33" t="s">
        <v>90</v>
      </c>
      <c r="H26" s="45">
        <v>23200.059375000001</v>
      </c>
      <c r="I26" s="45">
        <v>24405.452375000001</v>
      </c>
      <c r="J26" s="45">
        <v>24110.240572686402</v>
      </c>
      <c r="K26" s="45">
        <v>21781.655409954601</v>
      </c>
      <c r="L26" s="46">
        <f t="shared" si="7"/>
        <v>5.1956461857115332</v>
      </c>
      <c r="M26" s="46">
        <f t="shared" si="7"/>
        <v>-1.2096141377653913</v>
      </c>
      <c r="N26" s="46">
        <f t="shared" si="7"/>
        <v>-9.6580751888878602</v>
      </c>
    </row>
    <row r="27" spans="1:14" ht="20.100000000000001" customHeight="1">
      <c r="B27" s="27" t="s">
        <v>45</v>
      </c>
      <c r="F27" s="29" t="s">
        <v>273</v>
      </c>
      <c r="G27" s="33" t="s">
        <v>90</v>
      </c>
      <c r="H27" s="45">
        <v>25843.5147757294</v>
      </c>
      <c r="I27" s="45">
        <v>25401.427043625699</v>
      </c>
      <c r="J27" s="45">
        <v>24110.240572686402</v>
      </c>
      <c r="K27" s="45">
        <v>21093.849794597099</v>
      </c>
      <c r="L27" s="46">
        <f t="shared" si="7"/>
        <v>-1.7106331547397824</v>
      </c>
      <c r="M27" s="46">
        <f t="shared" si="7"/>
        <v>-5.0831257185738004</v>
      </c>
      <c r="N27" s="46">
        <f t="shared" si="7"/>
        <v>-12.51082820594689</v>
      </c>
    </row>
    <row r="28" spans="1:14" ht="27.95" customHeight="1">
      <c r="B28" t="s">
        <v>45</v>
      </c>
      <c r="F28" s="29" t="s">
        <v>290</v>
      </c>
      <c r="G28" s="33"/>
      <c r="H28" s="45"/>
      <c r="I28" s="45"/>
      <c r="J28" s="45"/>
      <c r="K28" s="45"/>
      <c r="L28" s="46"/>
      <c r="M28" s="46"/>
      <c r="N28" s="46"/>
    </row>
    <row r="29" spans="1:14" ht="20.100000000000001" customHeight="1">
      <c r="B29" s="27" t="s">
        <v>45</v>
      </c>
      <c r="F29" s="29" t="s">
        <v>212</v>
      </c>
      <c r="G29" s="38" t="s">
        <v>304</v>
      </c>
      <c r="H29" s="45">
        <v>2528.8753532239798</v>
      </c>
      <c r="I29" s="45">
        <v>2721.48860877367</v>
      </c>
      <c r="J29" s="45">
        <v>2827.2268601115602</v>
      </c>
      <c r="K29" s="45">
        <v>2558.6904499403399</v>
      </c>
      <c r="L29" s="46">
        <f t="shared" ref="L29:N30" si="8">(I29/H29-1)*100</f>
        <v>7.616557902078247</v>
      </c>
      <c r="M29" s="46">
        <f t="shared" si="8"/>
        <v>3.8853093486045154</v>
      </c>
      <c r="N29" s="46">
        <f t="shared" si="8"/>
        <v>-9.4982264762660034</v>
      </c>
    </row>
    <row r="30" spans="1:14" ht="20.100000000000001" customHeight="1">
      <c r="B30" s="27" t="s">
        <v>45</v>
      </c>
      <c r="F30" s="29" t="s">
        <v>305</v>
      </c>
      <c r="G30" s="38" t="s">
        <v>304</v>
      </c>
      <c r="H30" s="45">
        <v>2817.0198403650302</v>
      </c>
      <c r="I30" s="45">
        <v>2832.5512382895499</v>
      </c>
      <c r="J30" s="45">
        <v>2827.2268601115602</v>
      </c>
      <c r="K30" s="45">
        <v>2477.8939436001501</v>
      </c>
      <c r="L30" s="46">
        <f t="shared" si="8"/>
        <v>0.55134144609032543</v>
      </c>
      <c r="M30" s="46">
        <f t="shared" si="8"/>
        <v>-0.1879711161449249</v>
      </c>
      <c r="N30" s="46">
        <f t="shared" si="8"/>
        <v>-12.356027082228049</v>
      </c>
    </row>
    <row r="31" spans="1:14" ht="9.9499999999999993" customHeight="1">
      <c r="B31" t="s">
        <v>45</v>
      </c>
      <c r="F31" s="106"/>
      <c r="G31" s="48"/>
      <c r="H31" s="48"/>
      <c r="I31" s="48"/>
      <c r="J31" s="48"/>
      <c r="K31" s="48"/>
      <c r="L31" s="48"/>
      <c r="M31" s="48"/>
      <c r="N31" s="48"/>
    </row>
    <row r="32" spans="1:14" ht="9.9499999999999993" customHeight="1">
      <c r="B32" t="s">
        <v>45</v>
      </c>
      <c r="F32" s="29"/>
      <c r="K32" s="27" t="s">
        <v>45</v>
      </c>
    </row>
    <row r="33" spans="2:6" ht="18" customHeight="1">
      <c r="B33" t="s">
        <v>45</v>
      </c>
      <c r="F33" s="23" t="s">
        <v>68</v>
      </c>
    </row>
    <row r="34" spans="2:6" ht="18" customHeight="1">
      <c r="B34" t="s">
        <v>45</v>
      </c>
      <c r="F34" s="23" t="s">
        <v>306</v>
      </c>
    </row>
    <row r="35" spans="2:6" ht="18" customHeight="1">
      <c r="B35" t="s">
        <v>45</v>
      </c>
      <c r="F35" s="49" t="s">
        <v>307</v>
      </c>
    </row>
    <row r="36" spans="2:6" ht="18" customHeight="1">
      <c r="B36" t="s">
        <v>45</v>
      </c>
      <c r="F36" s="49" t="s">
        <v>308</v>
      </c>
    </row>
    <row r="37" spans="2:6" ht="18" customHeight="1">
      <c r="B37" t="s">
        <v>45</v>
      </c>
      <c r="F37" s="49" t="s">
        <v>280</v>
      </c>
    </row>
    <row r="38" spans="2:6" ht="18" customHeight="1">
      <c r="B38" t="s">
        <v>45</v>
      </c>
      <c r="F38" s="49" t="s">
        <v>186</v>
      </c>
    </row>
    <row r="39" spans="2:6" ht="18" customHeight="1">
      <c r="B39" t="s">
        <v>45</v>
      </c>
      <c r="F39" s="49" t="s">
        <v>96</v>
      </c>
    </row>
    <row r="40" spans="2:6" ht="18" customHeight="1">
      <c r="F40" s="27" t="s">
        <v>309</v>
      </c>
    </row>
    <row r="41" spans="2:6" ht="18" customHeight="1">
      <c r="F41" s="27"/>
    </row>
  </sheetData>
  <mergeCells count="2">
    <mergeCell ref="L7:N7"/>
    <mergeCell ref="L21:N21"/>
  </mergeCells>
  <pageMargins left="0" right="0" top="0" bottom="0" header="0" footer="0"/>
  <pageSetup paperSize="9" scale="73"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4"/>
  <sheetViews>
    <sheetView zoomScale="80" zoomScaleNormal="80" workbookViewId="0">
      <selection activeCell="H45" sqref="H45"/>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4" ht="57" customHeight="1">
      <c r="A1" s="11" t="s">
        <v>43</v>
      </c>
      <c r="H1" s="136" t="str">
        <f>HYPERLINK("#'Contents'!A1", "Back to Table of Contents")</f>
        <v>Back to Table of Contents</v>
      </c>
    </row>
    <row r="2" spans="1:14" ht="18" customHeight="1">
      <c r="A2" s="124" t="s">
        <v>44</v>
      </c>
      <c r="B2" s="126"/>
      <c r="C2" s="126"/>
      <c r="D2" s="126"/>
      <c r="E2" s="126"/>
      <c r="F2" s="126"/>
      <c r="G2" s="126"/>
      <c r="H2" s="126"/>
      <c r="I2" s="126"/>
      <c r="J2" s="126"/>
      <c r="K2" s="126"/>
      <c r="L2" s="126"/>
      <c r="M2" s="126"/>
      <c r="N2" s="126"/>
    </row>
    <row r="3" spans="1:14" ht="18" customHeight="1">
      <c r="A3" s="123">
        <f>YEAR(A2)</f>
        <v>2023</v>
      </c>
      <c r="B3" s="123" t="s">
        <v>45</v>
      </c>
      <c r="C3" s="126"/>
      <c r="D3" s="126"/>
      <c r="E3" s="126"/>
      <c r="F3" s="125"/>
      <c r="G3" s="126"/>
      <c r="H3" s="127">
        <f>A3-1</f>
        <v>2022</v>
      </c>
      <c r="I3" s="127">
        <f>H3+1</f>
        <v>2023</v>
      </c>
      <c r="J3" s="127">
        <f t="shared" ref="J3:K3" si="0">I3+1</f>
        <v>2024</v>
      </c>
      <c r="K3" s="127">
        <f t="shared" si="0"/>
        <v>2025</v>
      </c>
      <c r="L3" s="126"/>
      <c r="M3" s="126"/>
      <c r="N3" s="126"/>
    </row>
    <row r="4" spans="1:14" ht="18" customHeight="1">
      <c r="A4" s="123">
        <f>MONTH(A2)</f>
        <v>9</v>
      </c>
      <c r="B4" s="123" t="s">
        <v>45</v>
      </c>
      <c r="C4" s="126"/>
      <c r="D4" s="126"/>
      <c r="E4" s="126"/>
      <c r="F4" s="125"/>
      <c r="G4" s="126"/>
      <c r="H4" s="126"/>
      <c r="I4" s="126"/>
      <c r="J4" s="126"/>
      <c r="K4" s="126"/>
      <c r="L4" s="126"/>
      <c r="M4" s="126"/>
      <c r="N4" s="126"/>
    </row>
    <row r="5" spans="1:14" ht="18" customHeight="1">
      <c r="B5" t="s">
        <v>45</v>
      </c>
      <c r="F5" s="29"/>
    </row>
    <row r="6" spans="1:14" ht="18" customHeight="1">
      <c r="B6" t="s">
        <v>45</v>
      </c>
      <c r="D6" s="27" t="s">
        <v>45</v>
      </c>
      <c r="F6" s="16" t="s">
        <v>18</v>
      </c>
      <c r="G6" s="48"/>
      <c r="H6" s="48" t="s">
        <v>46</v>
      </c>
      <c r="I6" s="48"/>
      <c r="J6" s="48"/>
      <c r="K6" s="48"/>
      <c r="L6" s="48"/>
      <c r="M6" s="48"/>
      <c r="N6" s="48"/>
    </row>
    <row r="7" spans="1:14" ht="18" customHeight="1">
      <c r="B7" t="s">
        <v>45</v>
      </c>
      <c r="F7" s="81"/>
      <c r="G7" s="32"/>
      <c r="H7" s="32"/>
      <c r="I7" s="32"/>
      <c r="J7" s="32"/>
      <c r="K7" s="32"/>
      <c r="L7" s="149" t="s">
        <v>86</v>
      </c>
      <c r="M7" s="150"/>
      <c r="N7" s="150"/>
    </row>
    <row r="8" spans="1:14" ht="20.100000000000001" customHeight="1">
      <c r="B8" t="s">
        <v>45</v>
      </c>
      <c r="D8" s="27" t="s">
        <v>45</v>
      </c>
      <c r="F8" s="60"/>
      <c r="G8" s="41" t="s">
        <v>87</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4" ht="27.95" customHeight="1">
      <c r="B9" t="s">
        <v>45</v>
      </c>
      <c r="F9" s="87" t="s">
        <v>169</v>
      </c>
      <c r="G9" s="33"/>
      <c r="H9" s="36"/>
      <c r="I9" s="36"/>
      <c r="J9" s="36"/>
      <c r="K9" s="36"/>
      <c r="L9" s="36"/>
      <c r="M9" s="36"/>
      <c r="N9" s="36"/>
    </row>
    <row r="10" spans="1:14" ht="20.100000000000001" customHeight="1">
      <c r="B10" t="s">
        <v>45</v>
      </c>
      <c r="F10" s="29" t="s">
        <v>310</v>
      </c>
      <c r="G10" s="33"/>
      <c r="H10" s="36"/>
      <c r="I10" s="36"/>
      <c r="J10" s="36"/>
      <c r="K10" s="36"/>
      <c r="L10" s="36"/>
      <c r="M10" s="36"/>
      <c r="N10" s="36"/>
    </row>
    <row r="11" spans="1:14" ht="20.100000000000001" customHeight="1">
      <c r="B11" s="27" t="s">
        <v>45</v>
      </c>
      <c r="F11" s="29" t="s">
        <v>175</v>
      </c>
      <c r="G11" s="33" t="s">
        <v>102</v>
      </c>
      <c r="H11" s="45">
        <v>68529.137936835104</v>
      </c>
      <c r="I11" s="45">
        <v>70300.668278222205</v>
      </c>
      <c r="J11" s="45">
        <v>71949.480973834201</v>
      </c>
      <c r="K11" s="45">
        <v>72930.819053663799</v>
      </c>
      <c r="L11" s="46">
        <f t="shared" ref="L11:N12" si="3">(I11/H11-1)*100</f>
        <v>2.5850760635862002</v>
      </c>
      <c r="M11" s="46">
        <f t="shared" si="3"/>
        <v>2.3453727197679575</v>
      </c>
      <c r="N11" s="46">
        <f t="shared" si="3"/>
        <v>1.3639265586731453</v>
      </c>
    </row>
    <row r="12" spans="1:14" ht="27.95" customHeight="1">
      <c r="B12" s="27" t="s">
        <v>45</v>
      </c>
      <c r="F12" s="29" t="s">
        <v>311</v>
      </c>
      <c r="G12" s="33" t="s">
        <v>102</v>
      </c>
      <c r="H12" s="45">
        <v>68049.506999999998</v>
      </c>
      <c r="I12" s="45">
        <v>68733.887600000002</v>
      </c>
      <c r="J12" s="45">
        <v>72649.235975699994</v>
      </c>
      <c r="K12" s="45">
        <v>73816.297823044006</v>
      </c>
      <c r="L12" s="46">
        <f t="shared" si="3"/>
        <v>1.0057098576775836</v>
      </c>
      <c r="M12" s="46">
        <f t="shared" si="3"/>
        <v>5.6963872005691529</v>
      </c>
      <c r="N12" s="46">
        <f t="shared" si="3"/>
        <v>1.6064337520829142</v>
      </c>
    </row>
    <row r="13" spans="1:14" ht="27.95" customHeight="1">
      <c r="B13" t="s">
        <v>45</v>
      </c>
      <c r="F13" s="29" t="s">
        <v>312</v>
      </c>
      <c r="G13" s="38" t="s">
        <v>46</v>
      </c>
      <c r="H13" s="43"/>
      <c r="I13" s="43"/>
      <c r="J13" s="43"/>
      <c r="K13" s="43"/>
      <c r="L13" s="45"/>
      <c r="M13" s="45"/>
      <c r="N13" s="45"/>
    </row>
    <row r="14" spans="1:14" ht="20.100000000000001" customHeight="1">
      <c r="B14" t="s">
        <v>45</v>
      </c>
      <c r="F14" s="29" t="s">
        <v>313</v>
      </c>
      <c r="G14" s="33"/>
      <c r="H14" s="43"/>
      <c r="I14" s="43"/>
      <c r="J14" s="43"/>
      <c r="K14" s="43"/>
      <c r="L14" s="45"/>
      <c r="M14" s="45"/>
      <c r="N14" s="45"/>
    </row>
    <row r="15" spans="1:14" ht="20.100000000000001" customHeight="1">
      <c r="B15" s="27" t="s">
        <v>45</v>
      </c>
      <c r="F15" s="29" t="s">
        <v>212</v>
      </c>
      <c r="G15" s="33" t="s">
        <v>115</v>
      </c>
      <c r="H15" s="45">
        <v>2707.99711538462</v>
      </c>
      <c r="I15" s="45">
        <v>2300</v>
      </c>
      <c r="J15" s="45">
        <v>2415.0404602849599</v>
      </c>
      <c r="K15" s="45">
        <v>2499.5031440237499</v>
      </c>
      <c r="L15" s="46">
        <f t="shared" ref="L15:N16" si="4">(I15/H15-1)*100</f>
        <v>-15.066379246370488</v>
      </c>
      <c r="M15" s="46">
        <f t="shared" si="4"/>
        <v>5.0017591428243469</v>
      </c>
      <c r="N15" s="46">
        <f t="shared" si="4"/>
        <v>3.4973610226316509</v>
      </c>
    </row>
    <row r="16" spans="1:14" ht="20.100000000000001" customHeight="1">
      <c r="B16" s="27" t="s">
        <v>45</v>
      </c>
      <c r="F16" s="29" t="s">
        <v>295</v>
      </c>
      <c r="G16" s="38" t="s">
        <v>115</v>
      </c>
      <c r="H16" s="45">
        <v>2827.1489884615298</v>
      </c>
      <c r="I16" s="45">
        <v>2300</v>
      </c>
      <c r="J16" s="45">
        <v>2349.26114813712</v>
      </c>
      <c r="K16" s="45">
        <v>2381.4460402079098</v>
      </c>
      <c r="L16" s="46">
        <f t="shared" si="4"/>
        <v>-18.645957132538406</v>
      </c>
      <c r="M16" s="46">
        <f t="shared" si="4"/>
        <v>2.1417890494400016</v>
      </c>
      <c r="N16" s="46">
        <f t="shared" si="4"/>
        <v>1.3700006104604867</v>
      </c>
    </row>
    <row r="17" spans="1:14" ht="17.25" customHeight="1">
      <c r="B17" t="s">
        <v>45</v>
      </c>
      <c r="F17" s="29" t="s">
        <v>314</v>
      </c>
      <c r="G17" s="33" t="s">
        <v>46</v>
      </c>
      <c r="H17" s="43"/>
      <c r="I17" s="43"/>
      <c r="J17" s="43"/>
      <c r="K17" s="43"/>
      <c r="L17" s="45"/>
      <c r="M17" s="45"/>
      <c r="N17" s="45"/>
    </row>
    <row r="18" spans="1:14" ht="20.100000000000001" customHeight="1">
      <c r="B18" s="27" t="s">
        <v>45</v>
      </c>
      <c r="F18" s="29" t="s">
        <v>212</v>
      </c>
      <c r="G18" s="33" t="s">
        <v>115</v>
      </c>
      <c r="H18" s="30">
        <v>364.5</v>
      </c>
      <c r="I18" s="30">
        <v>344.49128999999999</v>
      </c>
      <c r="J18" s="30">
        <v>345.02111598083599</v>
      </c>
      <c r="K18" s="30">
        <v>352.38263357810803</v>
      </c>
      <c r="L18" s="46">
        <f t="shared" ref="L18:N19" si="5">(I18/H18-1)*100</f>
        <v>-5.4893580246913594</v>
      </c>
      <c r="M18" s="46">
        <f t="shared" si="5"/>
        <v>0.15379952881711123</v>
      </c>
      <c r="N18" s="46">
        <f t="shared" si="5"/>
        <v>2.1336426254214835</v>
      </c>
    </row>
    <row r="19" spans="1:14" ht="19.5" customHeight="1">
      <c r="B19" s="27" t="s">
        <v>45</v>
      </c>
      <c r="F19" s="39" t="s">
        <v>295</v>
      </c>
      <c r="G19" s="33" t="s">
        <v>115</v>
      </c>
      <c r="H19" s="30">
        <v>380.53799999999899</v>
      </c>
      <c r="I19" s="30">
        <v>344.49128999999999</v>
      </c>
      <c r="J19" s="30">
        <v>335.623653677856</v>
      </c>
      <c r="K19" s="30">
        <v>335.73881648401999</v>
      </c>
      <c r="L19" s="46">
        <f t="shared" si="5"/>
        <v>-9.4725651577501004</v>
      </c>
      <c r="M19" s="46">
        <f t="shared" si="5"/>
        <v>-2.574124971967795</v>
      </c>
      <c r="N19" s="46">
        <f t="shared" si="5"/>
        <v>3.4313078027126132E-2</v>
      </c>
    </row>
    <row r="20" spans="1:14" ht="0.95" customHeight="1">
      <c r="B20" t="s">
        <v>45</v>
      </c>
      <c r="F20" s="39"/>
      <c r="G20" s="33"/>
      <c r="H20" s="36"/>
      <c r="I20" s="36"/>
      <c r="J20" s="36"/>
      <c r="K20" s="36"/>
      <c r="L20" s="36"/>
      <c r="M20" s="36"/>
      <c r="N20" s="36"/>
    </row>
    <row r="21" spans="1:14" ht="13.9" customHeight="1">
      <c r="A21" s="126"/>
      <c r="B21" s="123" t="s">
        <v>45</v>
      </c>
      <c r="C21" s="126"/>
      <c r="D21" s="126"/>
      <c r="E21" s="126"/>
      <c r="F21" s="125"/>
      <c r="G21" s="141"/>
      <c r="H21" s="127" t="str">
        <f t="shared" ref="H21:K21" si="6">CONCATENATE(H$3-1,"-",RIGHT(H$3,2))</f>
        <v>2021-22</v>
      </c>
      <c r="I21" s="127" t="str">
        <f t="shared" si="6"/>
        <v>2022-23</v>
      </c>
      <c r="J21" s="127" t="str">
        <f t="shared" si="6"/>
        <v>2023-24</v>
      </c>
      <c r="K21" s="127" t="str">
        <f t="shared" si="6"/>
        <v>2024-25</v>
      </c>
      <c r="L21" s="126"/>
      <c r="M21" s="126"/>
      <c r="N21" s="126"/>
    </row>
    <row r="22" spans="1:14" ht="13.9" customHeight="1">
      <c r="B22" s="27" t="s">
        <v>45</v>
      </c>
      <c r="F22" s="29"/>
      <c r="G22" s="33"/>
    </row>
    <row r="23" spans="1:14" ht="19.5" customHeight="1">
      <c r="B23" t="s">
        <v>45</v>
      </c>
      <c r="F23" s="29"/>
      <c r="G23" s="33"/>
      <c r="H23" s="30"/>
      <c r="I23" s="30"/>
      <c r="J23" s="30"/>
      <c r="K23" s="30"/>
      <c r="L23" s="30"/>
      <c r="M23" s="30"/>
      <c r="N23" s="30"/>
    </row>
    <row r="24" spans="1:14" ht="19.5" customHeight="1">
      <c r="B24" t="s">
        <v>45</v>
      </c>
      <c r="F24" s="29"/>
      <c r="G24" s="32"/>
      <c r="H24" s="32"/>
      <c r="I24" s="32"/>
      <c r="J24" s="32"/>
      <c r="K24" s="32"/>
      <c r="L24" s="149" t="s">
        <v>86</v>
      </c>
      <c r="M24" s="150"/>
      <c r="N24" s="150"/>
    </row>
    <row r="25" spans="1:14" ht="20.100000000000001" customHeight="1">
      <c r="B25" t="s">
        <v>45</v>
      </c>
      <c r="F25" s="29"/>
      <c r="G25" s="41" t="s">
        <v>87</v>
      </c>
      <c r="H25" s="41" t="str">
        <f>CONCATENATE(H$3-1,"–",RIGHT(H$3,2))</f>
        <v>2021–22</v>
      </c>
      <c r="I25" s="41" t="str">
        <f>CONCATENATE(CONCATENATE(I$3-1,"–",RIGHT(I$3,2)),IF($A$4&gt;6,""," s"))</f>
        <v>2022–23</v>
      </c>
      <c r="J25" s="41" t="str">
        <f>CONCATENATE(CONCATENATE(J$3-1,"–",RIGHT(J$3,2))," f")</f>
        <v>2023–24 f</v>
      </c>
      <c r="K25" s="41" t="str">
        <f>CONCATENATE(CONCATENATE(K$3-1,"–",RIGHT(K$3,2))," f")</f>
        <v>2024–25 f</v>
      </c>
      <c r="L25" s="41" t="str">
        <f>I25</f>
        <v>2022–23</v>
      </c>
      <c r="M25" s="41" t="str">
        <f t="shared" ref="M25:N25" si="7">J25</f>
        <v>2023–24 f</v>
      </c>
      <c r="N25" s="41" t="str">
        <f t="shared" si="7"/>
        <v>2024–25 f</v>
      </c>
    </row>
    <row r="26" spans="1:14" ht="20.100000000000001" customHeight="1">
      <c r="B26" t="s">
        <v>45</v>
      </c>
      <c r="F26" s="42" t="s">
        <v>50</v>
      </c>
      <c r="H26" s="43"/>
      <c r="I26" s="43"/>
      <c r="J26" s="43"/>
      <c r="K26" s="43"/>
      <c r="L26" s="43"/>
      <c r="M26" s="43"/>
      <c r="N26" s="43"/>
    </row>
    <row r="27" spans="1:14" ht="20.100000000000001" customHeight="1">
      <c r="B27" t="s">
        <v>45</v>
      </c>
      <c r="F27" s="29" t="s">
        <v>175</v>
      </c>
      <c r="H27" s="43"/>
      <c r="I27" s="43"/>
      <c r="J27" s="43"/>
      <c r="K27" s="43"/>
      <c r="L27" s="43"/>
      <c r="M27" s="43"/>
      <c r="N27" s="43"/>
    </row>
    <row r="28" spans="1:14" ht="20.100000000000001" customHeight="1">
      <c r="B28" s="27" t="s">
        <v>45</v>
      </c>
      <c r="F28" s="29" t="s">
        <v>310</v>
      </c>
      <c r="G28" s="38" t="s">
        <v>102</v>
      </c>
      <c r="H28" s="45">
        <v>1524.61206197513</v>
      </c>
      <c r="I28" s="45">
        <v>1523.5990505070699</v>
      </c>
      <c r="J28" s="45">
        <v>1557.7600422222199</v>
      </c>
      <c r="K28" s="45">
        <v>1558.9676122222199</v>
      </c>
      <c r="L28" s="46">
        <f t="shared" ref="L28:N30" si="8">(I28/H28-1)*100</f>
        <v>-6.6443883878741783E-2</v>
      </c>
      <c r="M28" s="46">
        <f t="shared" si="8"/>
        <v>2.2421247705412206</v>
      </c>
      <c r="N28" s="46">
        <f t="shared" si="8"/>
        <v>7.7519641489676161E-2</v>
      </c>
    </row>
    <row r="29" spans="1:14" ht="20.100000000000001" customHeight="1">
      <c r="B29" s="27" t="s">
        <v>45</v>
      </c>
      <c r="F29" s="29" t="s">
        <v>101</v>
      </c>
      <c r="G29" s="38" t="s">
        <v>102</v>
      </c>
      <c r="H29" s="45">
        <v>20138.157882</v>
      </c>
      <c r="I29" s="45">
        <v>19242.384270999999</v>
      </c>
      <c r="J29" s="45">
        <v>20108</v>
      </c>
      <c r="K29" s="45">
        <v>20446</v>
      </c>
      <c r="L29" s="46">
        <f t="shared" si="8"/>
        <v>-4.4481407696215669</v>
      </c>
      <c r="M29" s="46">
        <f t="shared" si="8"/>
        <v>4.4984847865477962</v>
      </c>
      <c r="N29" s="46">
        <f t="shared" si="8"/>
        <v>1.6809230157151411</v>
      </c>
    </row>
    <row r="30" spans="1:14" ht="20.100000000000001" customHeight="1">
      <c r="B30" s="27" t="s">
        <v>45</v>
      </c>
      <c r="F30" s="29" t="s">
        <v>315</v>
      </c>
      <c r="G30" s="38" t="s">
        <v>105</v>
      </c>
      <c r="H30" s="63">
        <v>102.2662954</v>
      </c>
      <c r="I30" s="63">
        <v>100.39335593</v>
      </c>
      <c r="J30" s="63">
        <v>106.626</v>
      </c>
      <c r="K30" s="63">
        <v>109.376</v>
      </c>
      <c r="L30" s="46">
        <f t="shared" si="8"/>
        <v>-1.8314337707005746</v>
      </c>
      <c r="M30" s="46">
        <f t="shared" si="8"/>
        <v>6.2082236541089131</v>
      </c>
      <c r="N30" s="46">
        <f t="shared" si="8"/>
        <v>2.5791082850336711</v>
      </c>
    </row>
    <row r="31" spans="1:14" ht="27.95" customHeight="1">
      <c r="B31" t="s">
        <v>45</v>
      </c>
      <c r="F31" s="40" t="s">
        <v>311</v>
      </c>
      <c r="H31" s="43"/>
      <c r="I31" s="43"/>
      <c r="J31" s="43"/>
      <c r="K31" s="43"/>
      <c r="L31" s="45"/>
      <c r="M31" s="45"/>
      <c r="N31" s="45"/>
    </row>
    <row r="32" spans="1:14" ht="20.100000000000001" customHeight="1">
      <c r="B32" s="27" t="s">
        <v>45</v>
      </c>
      <c r="F32" s="40" t="s">
        <v>310</v>
      </c>
      <c r="G32" s="38" t="s">
        <v>102</v>
      </c>
      <c r="H32" s="43">
        <v>501.03025761512998</v>
      </c>
      <c r="I32" s="43">
        <v>314.37840557707</v>
      </c>
      <c r="J32" s="43">
        <v>264.19840379999999</v>
      </c>
      <c r="K32" s="43">
        <v>264.30708509999999</v>
      </c>
      <c r="L32" s="46">
        <f t="shared" ref="L32:N32" si="9">(I32/H32-1)*100</f>
        <v>-37.25360877934002</v>
      </c>
      <c r="M32" s="46">
        <f t="shared" si="9"/>
        <v>-15.961656680890679</v>
      </c>
      <c r="N32" s="46">
        <f t="shared" si="9"/>
        <v>4.1136243988160182E-2</v>
      </c>
    </row>
    <row r="33" spans="2:14" ht="27.95" customHeight="1">
      <c r="B33" t="s">
        <v>45</v>
      </c>
      <c r="F33" s="40" t="s">
        <v>177</v>
      </c>
      <c r="H33" s="43"/>
      <c r="I33" s="43"/>
      <c r="J33" s="43"/>
      <c r="K33" s="43"/>
      <c r="L33" s="45"/>
      <c r="M33" s="45"/>
      <c r="N33" s="45"/>
    </row>
    <row r="34" spans="2:14" ht="20.100000000000001" customHeight="1">
      <c r="B34" s="27" t="s">
        <v>45</v>
      </c>
      <c r="F34" s="40" t="s">
        <v>310</v>
      </c>
      <c r="G34" s="38" t="s">
        <v>102</v>
      </c>
      <c r="H34" s="45">
        <v>1367.9126879999999</v>
      </c>
      <c r="I34" s="45">
        <v>1440.7328889200001</v>
      </c>
      <c r="J34" s="45">
        <v>1417.5616384222201</v>
      </c>
      <c r="K34" s="45">
        <v>1418.6605271222199</v>
      </c>
      <c r="L34" s="46">
        <f t="shared" ref="L34:N42" si="10">(I34/H34-1)*100</f>
        <v>5.3234538694475697</v>
      </c>
      <c r="M34" s="46">
        <f t="shared" si="10"/>
        <v>-1.6082960745867014</v>
      </c>
      <c r="N34" s="46">
        <f t="shared" si="10"/>
        <v>7.7519641489653957E-2</v>
      </c>
    </row>
    <row r="35" spans="2:14" ht="20.100000000000001" customHeight="1">
      <c r="B35" s="27" t="s">
        <v>45</v>
      </c>
      <c r="F35" s="40" t="s">
        <v>179</v>
      </c>
      <c r="G35" s="38" t="s">
        <v>90</v>
      </c>
      <c r="H35" s="45">
        <v>5709.5050529999999</v>
      </c>
      <c r="I35" s="45">
        <v>5283.2562289999996</v>
      </c>
      <c r="J35" s="45">
        <v>4887.1212911736202</v>
      </c>
      <c r="K35" s="45">
        <v>4809.05719679295</v>
      </c>
      <c r="L35" s="46">
        <f t="shared" si="10"/>
        <v>-7.4656002585728913</v>
      </c>
      <c r="M35" s="46">
        <f t="shared" si="10"/>
        <v>-7.4979315909756483</v>
      </c>
      <c r="N35" s="46">
        <f t="shared" si="10"/>
        <v>-1.5973430927867072</v>
      </c>
    </row>
    <row r="36" spans="2:14" ht="20.100000000000001" customHeight="1">
      <c r="B36" s="27" t="s">
        <v>45</v>
      </c>
      <c r="F36" s="40" t="s">
        <v>273</v>
      </c>
      <c r="G36" s="38" t="s">
        <v>90</v>
      </c>
      <c r="H36" s="45">
        <v>6360.0560590939003</v>
      </c>
      <c r="I36" s="45">
        <v>5498.8633519941004</v>
      </c>
      <c r="J36" s="45">
        <v>4887.1212911736202</v>
      </c>
      <c r="K36" s="45">
        <v>4657.2002106146801</v>
      </c>
      <c r="L36" s="46">
        <f t="shared" si="10"/>
        <v>-13.54064648327159</v>
      </c>
      <c r="M36" s="46">
        <f t="shared" si="10"/>
        <v>-11.124882028549388</v>
      </c>
      <c r="N36" s="46">
        <f t="shared" si="10"/>
        <v>-4.7046321721989752</v>
      </c>
    </row>
    <row r="37" spans="2:14" ht="27.95" customHeight="1">
      <c r="B37" s="27" t="s">
        <v>45</v>
      </c>
      <c r="F37" s="40" t="s">
        <v>101</v>
      </c>
      <c r="G37" s="38" t="s">
        <v>102</v>
      </c>
      <c r="H37" s="45">
        <v>17739.245056</v>
      </c>
      <c r="I37" s="45">
        <v>16566.417539999999</v>
      </c>
      <c r="J37" s="45">
        <v>17493.96</v>
      </c>
      <c r="K37" s="45">
        <v>17788.02</v>
      </c>
      <c r="L37" s="46">
        <f t="shared" si="10"/>
        <v>-6.6114849436803569</v>
      </c>
      <c r="M37" s="46">
        <f t="shared" si="10"/>
        <v>5.5989320428537326</v>
      </c>
      <c r="N37" s="46">
        <f t="shared" si="10"/>
        <v>1.6809230157151411</v>
      </c>
    </row>
    <row r="38" spans="2:14" ht="20.100000000000001" customHeight="1">
      <c r="B38" s="27" t="s">
        <v>45</v>
      </c>
      <c r="F38" s="40" t="s">
        <v>179</v>
      </c>
      <c r="G38" s="38" t="s">
        <v>90</v>
      </c>
      <c r="H38" s="45">
        <v>8977.0743999999995</v>
      </c>
      <c r="I38" s="45">
        <v>8307.6539940000002</v>
      </c>
      <c r="J38" s="45">
        <v>8772.7212820424193</v>
      </c>
      <c r="K38" s="45">
        <v>8663.7483130547098</v>
      </c>
      <c r="L38" s="46">
        <f t="shared" si="10"/>
        <v>-7.456999643447304</v>
      </c>
      <c r="M38" s="46">
        <f t="shared" si="10"/>
        <v>5.5980579881913961</v>
      </c>
      <c r="N38" s="46">
        <f t="shared" si="10"/>
        <v>-1.2421797693581649</v>
      </c>
    </row>
    <row r="39" spans="2:14" ht="20.100000000000001" customHeight="1">
      <c r="B39" s="27" t="s">
        <v>45</v>
      </c>
      <c r="F39" s="40" t="s">
        <v>273</v>
      </c>
      <c r="G39" s="38" t="s">
        <v>90</v>
      </c>
      <c r="H39" s="45">
        <v>9999.9379807286405</v>
      </c>
      <c r="I39" s="45">
        <v>8646.6853221882593</v>
      </c>
      <c r="J39" s="45">
        <v>8772.7212820424193</v>
      </c>
      <c r="K39" s="45">
        <v>8390.17063369067</v>
      </c>
      <c r="L39" s="46">
        <f t="shared" si="10"/>
        <v>-13.532610513668175</v>
      </c>
      <c r="M39" s="46">
        <f t="shared" si="10"/>
        <v>1.4576216799602859</v>
      </c>
      <c r="N39" s="46">
        <f t="shared" si="10"/>
        <v>-4.3606839434739868</v>
      </c>
    </row>
    <row r="40" spans="2:14" ht="27.95" customHeight="1">
      <c r="B40" s="27" t="s">
        <v>45</v>
      </c>
      <c r="F40" s="40" t="s">
        <v>315</v>
      </c>
      <c r="G40" s="38" t="s">
        <v>102</v>
      </c>
      <c r="H40" s="45">
        <v>35957.474920000001</v>
      </c>
      <c r="I40" s="45">
        <v>34030.71776</v>
      </c>
      <c r="J40" s="45">
        <v>40306</v>
      </c>
      <c r="K40" s="45">
        <v>43181</v>
      </c>
      <c r="L40" s="46">
        <f t="shared" si="10"/>
        <v>-5.3584328829728634</v>
      </c>
      <c r="M40" s="46">
        <f t="shared" si="10"/>
        <v>18.440052555623797</v>
      </c>
      <c r="N40" s="46">
        <f t="shared" si="10"/>
        <v>7.1329330620751197</v>
      </c>
    </row>
    <row r="41" spans="2:14" ht="20.100000000000001" customHeight="1">
      <c r="B41" s="27" t="s">
        <v>45</v>
      </c>
      <c r="F41" s="40" t="s">
        <v>179</v>
      </c>
      <c r="G41" s="38" t="s">
        <v>90</v>
      </c>
      <c r="H41" s="45">
        <v>1176.6231740000001</v>
      </c>
      <c r="I41" s="45">
        <v>1280.4872210000001</v>
      </c>
      <c r="J41" s="45">
        <v>1414.0390873152401</v>
      </c>
      <c r="K41" s="45">
        <v>1537.98988637199</v>
      </c>
      <c r="L41" s="46">
        <f t="shared" si="10"/>
        <v>8.8272991128423897</v>
      </c>
      <c r="M41" s="46">
        <f t="shared" si="10"/>
        <v>10.429769553728319</v>
      </c>
      <c r="N41" s="46">
        <f t="shared" si="10"/>
        <v>8.7657265042148538</v>
      </c>
    </row>
    <row r="42" spans="2:14" ht="20.100000000000001" customHeight="1">
      <c r="B42" s="27" t="s">
        <v>45</v>
      </c>
      <c r="F42" s="40" t="s">
        <v>273</v>
      </c>
      <c r="G42" s="38" t="s">
        <v>90</v>
      </c>
      <c r="H42" s="45">
        <v>1310.6896793333999</v>
      </c>
      <c r="I42" s="45">
        <v>1332.7432831298399</v>
      </c>
      <c r="J42" s="45">
        <v>1414.0390873152401</v>
      </c>
      <c r="K42" s="45">
        <v>1489.424336128</v>
      </c>
      <c r="L42" s="46">
        <f t="shared" si="10"/>
        <v>1.682595365186379</v>
      </c>
      <c r="M42" s="46">
        <f t="shared" si="10"/>
        <v>6.0998847425802527</v>
      </c>
      <c r="N42" s="46">
        <f t="shared" si="10"/>
        <v>5.3311997871211547</v>
      </c>
    </row>
    <row r="43" spans="2:14" ht="27.95" customHeight="1">
      <c r="B43" t="s">
        <v>45</v>
      </c>
      <c r="F43" s="40" t="s">
        <v>316</v>
      </c>
      <c r="H43" s="45"/>
      <c r="I43" s="45"/>
      <c r="J43" s="45"/>
      <c r="K43" s="45"/>
      <c r="L43" s="46"/>
      <c r="M43" s="46"/>
      <c r="N43" s="46"/>
    </row>
    <row r="44" spans="2:14" ht="20.100000000000001" customHeight="1">
      <c r="B44" s="27" t="s">
        <v>45</v>
      </c>
      <c r="F44" s="40" t="s">
        <v>212</v>
      </c>
      <c r="G44" s="38" t="s">
        <v>90</v>
      </c>
      <c r="H44" s="45">
        <v>16854</v>
      </c>
      <c r="I44" s="45">
        <v>16007</v>
      </c>
      <c r="J44" s="45">
        <v>16360</v>
      </c>
      <c r="K44" s="45">
        <v>17302</v>
      </c>
      <c r="L44" s="46">
        <f t="shared" ref="L44:N45" si="11">(I44/H44-1)*100</f>
        <v>-5.0255132312804101</v>
      </c>
      <c r="M44" s="46">
        <f t="shared" si="11"/>
        <v>2.205285187730377</v>
      </c>
      <c r="N44" s="46">
        <f t="shared" si="11"/>
        <v>5.7579462102689494</v>
      </c>
    </row>
    <row r="45" spans="2:14" ht="20.100000000000001" customHeight="1">
      <c r="B45" s="27" t="s">
        <v>45</v>
      </c>
      <c r="F45" s="40" t="s">
        <v>305</v>
      </c>
      <c r="G45" s="38" t="s">
        <v>90</v>
      </c>
      <c r="H45" s="45">
        <v>18774</v>
      </c>
      <c r="I45" s="45">
        <v>16660</v>
      </c>
      <c r="J45" s="45">
        <v>16360</v>
      </c>
      <c r="K45" s="45">
        <v>16755</v>
      </c>
      <c r="L45" s="46">
        <f t="shared" si="11"/>
        <v>-11.260253542132737</v>
      </c>
      <c r="M45" s="46">
        <f t="shared" si="11"/>
        <v>-1.8007202881152429</v>
      </c>
      <c r="N45" s="46">
        <f t="shared" si="11"/>
        <v>2.4144254278728683</v>
      </c>
    </row>
    <row r="46" spans="2:14" ht="9.9499999999999993" customHeight="1">
      <c r="B46" t="s">
        <v>45</v>
      </c>
      <c r="F46" s="47"/>
      <c r="G46" s="48" t="s">
        <v>46</v>
      </c>
      <c r="H46" s="48"/>
      <c r="I46" s="48"/>
      <c r="J46" s="48"/>
      <c r="K46" s="48"/>
      <c r="L46" s="48"/>
      <c r="M46" s="48"/>
      <c r="N46" s="48"/>
    </row>
    <row r="47" spans="2:14" ht="9.9499999999999993" customHeight="1">
      <c r="B47" t="s">
        <v>45</v>
      </c>
      <c r="G47" s="38" t="s">
        <v>46</v>
      </c>
      <c r="K47" s="27" t="s">
        <v>45</v>
      </c>
    </row>
    <row r="48" spans="2:14" ht="18" customHeight="1">
      <c r="B48" t="s">
        <v>45</v>
      </c>
      <c r="F48" s="23" t="s">
        <v>68</v>
      </c>
    </row>
    <row r="49" spans="2:11" ht="18" customHeight="1">
      <c r="B49" t="s">
        <v>45</v>
      </c>
      <c r="F49" s="49" t="s">
        <v>317</v>
      </c>
    </row>
    <row r="50" spans="2:11" ht="18" customHeight="1">
      <c r="B50" t="s">
        <v>45</v>
      </c>
      <c r="F50" s="49" t="s">
        <v>308</v>
      </c>
    </row>
    <row r="51" spans="2:11" ht="18" customHeight="1">
      <c r="B51" t="s">
        <v>45</v>
      </c>
      <c r="F51" s="49" t="s">
        <v>280</v>
      </c>
    </row>
    <row r="52" spans="2:11" ht="18" customHeight="1">
      <c r="B52" t="s">
        <v>45</v>
      </c>
      <c r="F52" s="49" t="s">
        <v>186</v>
      </c>
    </row>
    <row r="53" spans="2:11" ht="18" customHeight="1">
      <c r="B53" t="s">
        <v>45</v>
      </c>
      <c r="F53" s="22" t="s">
        <v>257</v>
      </c>
      <c r="K53" s="27" t="s">
        <v>45</v>
      </c>
    </row>
    <row r="54" spans="2:11" ht="18" customHeight="1">
      <c r="F54" s="40" t="s">
        <v>318</v>
      </c>
    </row>
  </sheetData>
  <mergeCells count="2">
    <mergeCell ref="L7:N7"/>
    <mergeCell ref="L24:N24"/>
  </mergeCells>
  <pageMargins left="0" right="0" top="0" bottom="0" header="0" footer="0"/>
  <pageSetup paperSize="9" scale="73"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44"/>
  <sheetViews>
    <sheetView topLeftCell="A9" zoomScale="80" zoomScaleNormal="80" workbookViewId="0">
      <selection activeCell="F30" sqref="F30"/>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8" ht="57" customHeight="1">
      <c r="A1" s="11" t="s">
        <v>43</v>
      </c>
      <c r="H1" s="136" t="str">
        <f>HYPERLINK("#'Contents'!A1", "Back to Table of Contents")</f>
        <v>Back to Table of Contents</v>
      </c>
    </row>
    <row r="2" spans="1:18" ht="18" customHeight="1">
      <c r="A2" s="124" t="s">
        <v>44</v>
      </c>
      <c r="B2" s="126"/>
      <c r="C2" s="126"/>
      <c r="D2" s="126"/>
      <c r="E2" s="126"/>
      <c r="F2" s="126"/>
      <c r="G2" s="126"/>
      <c r="H2" s="126"/>
      <c r="I2" s="126"/>
      <c r="J2" s="126"/>
      <c r="K2" s="126"/>
      <c r="L2" s="126"/>
      <c r="M2" s="126"/>
      <c r="N2" s="126"/>
      <c r="O2" s="126"/>
      <c r="P2" s="126"/>
      <c r="Q2" s="126"/>
      <c r="R2" s="126"/>
    </row>
    <row r="3" spans="1:18" ht="18" customHeight="1">
      <c r="A3" s="123">
        <f>YEAR(A2)</f>
        <v>2023</v>
      </c>
      <c r="B3" s="123" t="s">
        <v>45</v>
      </c>
      <c r="C3" s="126"/>
      <c r="D3" s="126"/>
      <c r="E3" s="126"/>
      <c r="F3" s="125"/>
      <c r="G3" s="126"/>
      <c r="H3" s="127">
        <f>A3-1</f>
        <v>2022</v>
      </c>
      <c r="I3" s="127">
        <f t="shared" ref="I3:K3" si="0">H3+1</f>
        <v>2023</v>
      </c>
      <c r="J3" s="127">
        <f t="shared" si="0"/>
        <v>2024</v>
      </c>
      <c r="K3" s="127">
        <f t="shared" si="0"/>
        <v>2025</v>
      </c>
      <c r="L3" s="126"/>
      <c r="M3" s="126"/>
      <c r="N3" s="126"/>
      <c r="O3" s="126"/>
      <c r="P3" s="126"/>
      <c r="Q3" s="126"/>
      <c r="R3" s="126"/>
    </row>
    <row r="4" spans="1:18" ht="18" customHeight="1">
      <c r="A4" s="123">
        <f>MONTH(A2)</f>
        <v>9</v>
      </c>
      <c r="B4" s="123" t="s">
        <v>45</v>
      </c>
      <c r="C4" s="126"/>
      <c r="D4" s="126"/>
      <c r="E4" s="126"/>
      <c r="F4" s="125"/>
      <c r="G4" s="126"/>
      <c r="H4" s="126"/>
      <c r="I4" s="126"/>
      <c r="J4" s="126"/>
      <c r="K4" s="126"/>
      <c r="L4" s="126"/>
      <c r="M4" s="126"/>
      <c r="N4" s="126"/>
      <c r="O4" s="127"/>
      <c r="P4" s="127"/>
      <c r="Q4" s="126"/>
      <c r="R4" s="126"/>
    </row>
    <row r="5" spans="1:18" ht="18" customHeight="1">
      <c r="B5" t="s">
        <v>45</v>
      </c>
      <c r="F5" s="29"/>
    </row>
    <row r="6" spans="1:18" ht="24.75" customHeight="1">
      <c r="B6" t="s">
        <v>45</v>
      </c>
      <c r="D6" s="27" t="s">
        <v>45</v>
      </c>
      <c r="F6" s="16" t="s">
        <v>19</v>
      </c>
      <c r="G6" s="48"/>
      <c r="H6" s="48" t="s">
        <v>46</v>
      </c>
      <c r="I6" s="48"/>
      <c r="J6" s="48"/>
      <c r="K6" s="48"/>
      <c r="L6" s="48"/>
      <c r="M6" s="48"/>
      <c r="N6" s="48"/>
    </row>
    <row r="7" spans="1:18" ht="18" customHeight="1">
      <c r="B7" t="s">
        <v>45</v>
      </c>
      <c r="F7" s="81"/>
      <c r="G7" s="32"/>
      <c r="H7" s="32"/>
      <c r="I7" s="32"/>
      <c r="J7" s="32"/>
      <c r="K7" s="32"/>
      <c r="L7" s="149" t="s">
        <v>86</v>
      </c>
      <c r="M7" s="150"/>
      <c r="N7" s="150"/>
    </row>
    <row r="8" spans="1:18" ht="20.100000000000001" customHeight="1">
      <c r="B8" t="s">
        <v>45</v>
      </c>
      <c r="D8" s="27" t="s">
        <v>45</v>
      </c>
      <c r="F8" s="60"/>
      <c r="G8" s="41" t="s">
        <v>87</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8" ht="27.95" customHeight="1">
      <c r="B9" t="s">
        <v>45</v>
      </c>
      <c r="F9" s="42" t="s">
        <v>285</v>
      </c>
      <c r="H9" s="43"/>
      <c r="I9" s="43"/>
      <c r="J9" s="43"/>
      <c r="K9" s="43"/>
      <c r="L9" s="43"/>
      <c r="M9" s="43"/>
      <c r="N9" s="43"/>
    </row>
    <row r="10" spans="1:18" ht="20.100000000000001" customHeight="1">
      <c r="B10" t="s">
        <v>45</v>
      </c>
      <c r="F10" s="29" t="s">
        <v>175</v>
      </c>
      <c r="G10" s="33"/>
      <c r="H10" s="43"/>
      <c r="I10" s="43"/>
      <c r="J10" s="43"/>
      <c r="K10" s="43"/>
      <c r="L10" s="43"/>
      <c r="M10" s="43"/>
      <c r="N10" s="43"/>
    </row>
    <row r="11" spans="1:18" ht="20.100000000000001" customHeight="1">
      <c r="B11" s="27" t="s">
        <v>45</v>
      </c>
      <c r="F11" s="89" t="s">
        <v>319</v>
      </c>
      <c r="G11" s="33" t="s">
        <v>102</v>
      </c>
      <c r="H11" s="45">
        <v>21585.571</v>
      </c>
      <c r="I11" s="45">
        <v>22172.735190793199</v>
      </c>
      <c r="J11" s="45">
        <v>23913.8764999056</v>
      </c>
      <c r="K11" s="45">
        <v>25061.742571900999</v>
      </c>
      <c r="L11" s="46">
        <f>(I11/H11-1)*100</f>
        <v>2.7201698337894209</v>
      </c>
      <c r="M11" s="46">
        <f t="shared" ref="M11:N15" si="3">(J11/I11-1)*100</f>
        <v>7.8526230261180219</v>
      </c>
      <c r="N11" s="46">
        <f t="shared" si="3"/>
        <v>4.7999999999997156</v>
      </c>
    </row>
    <row r="12" spans="1:18" ht="20.100000000000001" customHeight="1">
      <c r="B12" s="27" t="s">
        <v>45</v>
      </c>
      <c r="F12" s="89" t="s">
        <v>320</v>
      </c>
      <c r="G12" s="33" t="s">
        <v>102</v>
      </c>
      <c r="H12" s="45">
        <v>25785.984</v>
      </c>
      <c r="I12" s="45">
        <v>27097.035138123301</v>
      </c>
      <c r="J12" s="45">
        <v>27340.999756534002</v>
      </c>
      <c r="K12" s="45">
        <v>27477.704755316601</v>
      </c>
      <c r="L12" s="46">
        <f t="shared" ref="L12:L15" si="4">(I12/H12-1)*100</f>
        <v>5.0843556643923371</v>
      </c>
      <c r="M12" s="46">
        <f t="shared" si="3"/>
        <v>0.90033694523081742</v>
      </c>
      <c r="N12" s="46">
        <f t="shared" si="3"/>
        <v>0.49999999999974509</v>
      </c>
    </row>
    <row r="13" spans="1:18" ht="27.95" customHeight="1">
      <c r="B13" s="27" t="s">
        <v>45</v>
      </c>
      <c r="F13" s="29" t="s">
        <v>311</v>
      </c>
      <c r="G13" s="33" t="s">
        <v>102</v>
      </c>
      <c r="H13" s="45">
        <v>25842.321</v>
      </c>
      <c r="I13" s="45">
        <v>26560.434781292501</v>
      </c>
      <c r="J13" s="45">
        <v>26587.216540129499</v>
      </c>
      <c r="K13" s="45">
        <v>27599.9404283615</v>
      </c>
      <c r="L13" s="46">
        <f>(I13/H13-1)*100</f>
        <v>2.7788285010951652</v>
      </c>
      <c r="M13" s="46">
        <f t="shared" si="3"/>
        <v>0.1008332847618254</v>
      </c>
      <c r="N13" s="46">
        <f t="shared" si="3"/>
        <v>3.8090632266955859</v>
      </c>
    </row>
    <row r="14" spans="1:18" ht="27.95" customHeight="1">
      <c r="B14" s="27" t="s">
        <v>45</v>
      </c>
      <c r="F14" s="29" t="s">
        <v>321</v>
      </c>
      <c r="G14" s="33" t="s">
        <v>102</v>
      </c>
      <c r="H14" s="43">
        <v>941.55155334336496</v>
      </c>
      <c r="I14" s="43">
        <v>643.53300000000002</v>
      </c>
      <c r="J14" s="43">
        <v>525.53394339085605</v>
      </c>
      <c r="K14" s="43">
        <v>655.33173310406005</v>
      </c>
      <c r="L14" s="46">
        <f t="shared" si="4"/>
        <v>-31.651857222807166</v>
      </c>
      <c r="M14" s="46">
        <f t="shared" si="3"/>
        <v>-18.33613141970093</v>
      </c>
      <c r="N14" s="46">
        <f t="shared" si="3"/>
        <v>24.698269511522163</v>
      </c>
    </row>
    <row r="15" spans="1:18" ht="20.100000000000001" customHeight="1">
      <c r="B15" s="27" t="s">
        <v>45</v>
      </c>
      <c r="F15" s="29" t="s">
        <v>322</v>
      </c>
      <c r="G15" s="33"/>
      <c r="H15" s="63">
        <v>1.8945930117443801</v>
      </c>
      <c r="I15" s="63">
        <v>1.2599084418441</v>
      </c>
      <c r="J15" s="63">
        <v>1.0278535556769299</v>
      </c>
      <c r="K15" s="63">
        <v>1.23468564034992</v>
      </c>
      <c r="L15" s="46">
        <f t="shared" si="4"/>
        <v>-33.499784173484123</v>
      </c>
      <c r="M15" s="46">
        <f t="shared" si="3"/>
        <v>-18.418392833967879</v>
      </c>
      <c r="N15" s="46">
        <f t="shared" si="3"/>
        <v>20.122719188024153</v>
      </c>
    </row>
    <row r="16" spans="1:18" ht="27.95" customHeight="1">
      <c r="B16" t="s">
        <v>45</v>
      </c>
      <c r="F16" s="29" t="s">
        <v>323</v>
      </c>
      <c r="G16" s="33"/>
      <c r="H16" s="43"/>
      <c r="I16" s="43"/>
      <c r="J16" s="43"/>
      <c r="K16" s="43"/>
      <c r="L16" s="46"/>
      <c r="M16" s="46"/>
      <c r="N16" s="46"/>
      <c r="R16" s="27" t="s">
        <v>46</v>
      </c>
    </row>
    <row r="17" spans="1:18" ht="20.100000000000001" customHeight="1">
      <c r="B17" s="27" t="s">
        <v>45</v>
      </c>
      <c r="F17" s="29" t="s">
        <v>212</v>
      </c>
      <c r="G17" s="33" t="s">
        <v>115</v>
      </c>
      <c r="H17" s="45">
        <v>8814.8157852429194</v>
      </c>
      <c r="I17" s="45">
        <v>8524.2260109659092</v>
      </c>
      <c r="J17" s="45">
        <v>8278.9988836105204</v>
      </c>
      <c r="K17" s="45">
        <v>8995.1945022214495</v>
      </c>
      <c r="L17" s="46">
        <f t="shared" ref="L17:N20" si="5">(I17/H17-1)*100</f>
        <v>-3.296606320049178</v>
      </c>
      <c r="M17" s="46">
        <f t="shared" si="5"/>
        <v>-2.8768257322121515</v>
      </c>
      <c r="N17" s="46">
        <f t="shared" si="5"/>
        <v>8.6507514819061271</v>
      </c>
    </row>
    <row r="18" spans="1:18" ht="20.100000000000001" customHeight="1">
      <c r="B18" s="27" t="s">
        <v>45</v>
      </c>
      <c r="F18" s="29"/>
      <c r="G18" s="33" t="s">
        <v>324</v>
      </c>
      <c r="H18" s="43">
        <v>399.833793816754</v>
      </c>
      <c r="I18" s="43">
        <v>386.65284770009799</v>
      </c>
      <c r="J18" s="43">
        <v>375.52951908313099</v>
      </c>
      <c r="K18" s="43">
        <v>408.01564452021</v>
      </c>
      <c r="L18" s="46">
        <f t="shared" si="5"/>
        <v>-3.2966063200493001</v>
      </c>
      <c r="M18" s="46">
        <f t="shared" si="5"/>
        <v>-2.8768257322120294</v>
      </c>
      <c r="N18" s="46">
        <f t="shared" si="5"/>
        <v>8.6507514819061484</v>
      </c>
    </row>
    <row r="19" spans="1:18" ht="20.100000000000001" customHeight="1">
      <c r="B19" s="27" t="s">
        <v>45</v>
      </c>
      <c r="F19" s="29" t="s">
        <v>91</v>
      </c>
      <c r="G19" s="33" t="s">
        <v>115</v>
      </c>
      <c r="H19" s="45">
        <v>9202.6676797935907</v>
      </c>
      <c r="I19" s="45">
        <v>8524.2260109659092</v>
      </c>
      <c r="J19" s="45">
        <v>8053.5008595433101</v>
      </c>
      <c r="K19" s="45">
        <v>8570.3314194397699</v>
      </c>
      <c r="L19" s="46">
        <f t="shared" si="5"/>
        <v>-7.3722282759089985</v>
      </c>
      <c r="M19" s="46">
        <f t="shared" si="5"/>
        <v>-5.5222040196616025</v>
      </c>
      <c r="N19" s="46">
        <f t="shared" si="5"/>
        <v>6.4174645152489385</v>
      </c>
    </row>
    <row r="20" spans="1:18" ht="20.25" customHeight="1">
      <c r="B20" s="27" t="s">
        <v>45</v>
      </c>
      <c r="F20" s="29"/>
      <c r="G20" s="33" t="s">
        <v>324</v>
      </c>
      <c r="H20" s="43">
        <v>417.42648074469002</v>
      </c>
      <c r="I20" s="43">
        <v>386.65284770009799</v>
      </c>
      <c r="J20" s="43">
        <v>365.30108860226699</v>
      </c>
      <c r="K20" s="43">
        <v>388.74415633713602</v>
      </c>
      <c r="L20" s="46">
        <f t="shared" si="5"/>
        <v>-7.3722282759090429</v>
      </c>
      <c r="M20" s="46">
        <f t="shared" si="5"/>
        <v>-5.5222040196616362</v>
      </c>
      <c r="N20" s="46">
        <f t="shared" si="5"/>
        <v>6.4174645152490717</v>
      </c>
    </row>
    <row r="21" spans="1:18" ht="13.9" customHeight="1">
      <c r="B21" t="s">
        <v>45</v>
      </c>
      <c r="F21" s="29"/>
      <c r="G21" s="33"/>
      <c r="H21" s="43"/>
      <c r="I21" s="43"/>
      <c r="J21" s="43"/>
      <c r="K21" s="43"/>
      <c r="L21" s="43"/>
      <c r="M21" s="43"/>
      <c r="N21" s="43"/>
    </row>
    <row r="22" spans="1:18" ht="13.9" customHeight="1">
      <c r="A22" s="126"/>
      <c r="B22" s="123" t="s">
        <v>45</v>
      </c>
      <c r="C22" s="126"/>
      <c r="D22" s="126"/>
      <c r="E22" s="126"/>
      <c r="F22" s="125"/>
      <c r="G22" s="126"/>
      <c r="H22" s="145" t="str">
        <f t="shared" ref="H22:K22" si="6">CONCATENATE(H$3-1,"-",RIGHT(H$3,2))</f>
        <v>2021-22</v>
      </c>
      <c r="I22" s="145" t="str">
        <f t="shared" si="6"/>
        <v>2022-23</v>
      </c>
      <c r="J22" s="145" t="str">
        <f t="shared" si="6"/>
        <v>2023-24</v>
      </c>
      <c r="K22" s="145" t="str">
        <f t="shared" si="6"/>
        <v>2024-25</v>
      </c>
      <c r="L22" s="145"/>
      <c r="M22" s="145"/>
      <c r="N22" s="145"/>
      <c r="O22" s="126"/>
      <c r="P22" s="126"/>
      <c r="Q22" s="126"/>
      <c r="R22" s="126"/>
    </row>
    <row r="23" spans="1:18" ht="13.9" customHeight="1">
      <c r="B23" s="27" t="s">
        <v>45</v>
      </c>
      <c r="F23" s="29"/>
      <c r="H23" s="43"/>
      <c r="I23" s="43"/>
      <c r="J23" s="43"/>
      <c r="K23" s="43"/>
      <c r="L23" s="43"/>
      <c r="M23" s="43"/>
      <c r="N23" s="43"/>
    </row>
    <row r="24" spans="1:18" ht="14.45" customHeight="1">
      <c r="B24" t="s">
        <v>45</v>
      </c>
      <c r="F24" s="29"/>
      <c r="G24" s="32"/>
      <c r="H24" s="32"/>
      <c r="I24" s="32"/>
      <c r="J24" s="32"/>
      <c r="K24" s="32"/>
      <c r="L24" s="149" t="s">
        <v>86</v>
      </c>
      <c r="M24" s="150"/>
      <c r="N24" s="150"/>
    </row>
    <row r="25" spans="1:18" ht="20.100000000000001" customHeight="1">
      <c r="B25" t="s">
        <v>45</v>
      </c>
      <c r="F25" s="29"/>
      <c r="G25" s="41" t="s">
        <v>87</v>
      </c>
      <c r="H25" s="41" t="str">
        <f>CONCATENATE(H$3-1,"–",RIGHT(H$3,2))</f>
        <v>2021–22</v>
      </c>
      <c r="I25" s="41" t="str">
        <f>CONCATENATE(CONCATENATE(I$3-1,"–",RIGHT(I$3,2)),IF($A$4&gt;6,""," s"))</f>
        <v>2022–23</v>
      </c>
      <c r="J25" s="41" t="str">
        <f>CONCATENATE(CONCATENATE(J$3-1,"–",RIGHT(J$3,2))," f")</f>
        <v>2023–24 f</v>
      </c>
      <c r="K25" s="41" t="str">
        <f>CONCATENATE(CONCATENATE(K$3-1,"–",RIGHT(K$3,2))," f")</f>
        <v>2024–25 f</v>
      </c>
      <c r="L25" s="41" t="str">
        <f>I25</f>
        <v>2022–23</v>
      </c>
      <c r="M25" s="41" t="str">
        <f t="shared" ref="M25:N25" si="7">J25</f>
        <v>2023–24 f</v>
      </c>
      <c r="N25" s="41" t="str">
        <f t="shared" si="7"/>
        <v>2024–25 f</v>
      </c>
    </row>
    <row r="26" spans="1:18" ht="20.100000000000001" customHeight="1">
      <c r="B26" t="s">
        <v>45</v>
      </c>
      <c r="F26" s="42" t="s">
        <v>291</v>
      </c>
      <c r="G26" s="38" t="s">
        <v>46</v>
      </c>
      <c r="H26" s="43"/>
      <c r="I26" s="43"/>
      <c r="J26" s="43"/>
      <c r="K26" s="43"/>
      <c r="L26" s="43"/>
      <c r="M26" s="43"/>
      <c r="N26" s="43"/>
    </row>
    <row r="27" spans="1:18" ht="20.100000000000001" customHeight="1">
      <c r="B27" s="27" t="s">
        <v>45</v>
      </c>
      <c r="F27" s="29" t="s">
        <v>325</v>
      </c>
      <c r="G27" s="33" t="s">
        <v>102</v>
      </c>
      <c r="H27" s="45">
        <v>773.11598400000003</v>
      </c>
      <c r="I27" s="45">
        <v>820.92818762000002</v>
      </c>
      <c r="J27" s="45">
        <v>847.25730789827196</v>
      </c>
      <c r="K27" s="45">
        <v>876.612582158961</v>
      </c>
      <c r="L27" s="46">
        <f t="shared" ref="L27:N32" si="8">(I27/H27-1)*100</f>
        <v>6.18435068081582</v>
      </c>
      <c r="M27" s="46">
        <f t="shared" si="8"/>
        <v>3.2072379381446581</v>
      </c>
      <c r="N27" s="46">
        <f t="shared" si="8"/>
        <v>3.4647413468180677</v>
      </c>
    </row>
    <row r="28" spans="1:18" ht="20.100000000000001" customHeight="1">
      <c r="B28" s="27" t="s">
        <v>45</v>
      </c>
      <c r="F28" s="29" t="s">
        <v>326</v>
      </c>
      <c r="G28" s="33" t="s">
        <v>102</v>
      </c>
      <c r="H28" s="43">
        <v>361.68799999999999</v>
      </c>
      <c r="I28" s="43">
        <v>456.62</v>
      </c>
      <c r="J28" s="43">
        <v>553.36</v>
      </c>
      <c r="K28" s="43">
        <v>541.63033902335303</v>
      </c>
      <c r="L28" s="46">
        <f t="shared" si="8"/>
        <v>26.246931056601277</v>
      </c>
      <c r="M28" s="46">
        <f t="shared" si="8"/>
        <v>21.186106609434539</v>
      </c>
      <c r="N28" s="46">
        <f t="shared" si="8"/>
        <v>-2.119716093799151</v>
      </c>
    </row>
    <row r="29" spans="1:18" ht="27.95" customHeight="1">
      <c r="B29" t="s">
        <v>45</v>
      </c>
      <c r="F29" s="29" t="s">
        <v>327</v>
      </c>
      <c r="G29" s="33" t="s">
        <v>46</v>
      </c>
      <c r="H29" s="43"/>
      <c r="I29" s="43"/>
      <c r="J29" s="43"/>
      <c r="K29" s="43"/>
      <c r="L29" s="46"/>
      <c r="M29" s="46"/>
      <c r="N29" s="46"/>
    </row>
    <row r="30" spans="1:18" ht="20.100000000000001" customHeight="1">
      <c r="B30" s="27" t="s">
        <v>45</v>
      </c>
      <c r="F30" s="29" t="s">
        <v>328</v>
      </c>
      <c r="G30" s="33" t="s">
        <v>102</v>
      </c>
      <c r="H30" s="45">
        <v>1640.7397000000001</v>
      </c>
      <c r="I30" s="45">
        <v>1519.0696499999999</v>
      </c>
      <c r="J30" s="45">
        <v>1164.0706174193101</v>
      </c>
      <c r="K30" s="45">
        <v>1313.03713590399</v>
      </c>
      <c r="L30" s="46">
        <f t="shared" si="8"/>
        <v>-7.4155607985837202</v>
      </c>
      <c r="M30" s="46">
        <f t="shared" si="8"/>
        <v>-23.369503339145105</v>
      </c>
      <c r="N30" s="46">
        <f t="shared" si="8"/>
        <v>12.797034497351344</v>
      </c>
    </row>
    <row r="31" spans="1:18" ht="20.100000000000001" customHeight="1">
      <c r="B31" s="27" t="s">
        <v>45</v>
      </c>
      <c r="F31" s="39" t="s">
        <v>320</v>
      </c>
      <c r="G31" s="33" t="s">
        <v>102</v>
      </c>
      <c r="H31" s="43">
        <v>330.450853</v>
      </c>
      <c r="I31" s="43">
        <v>415.05336</v>
      </c>
      <c r="J31" s="43">
        <v>553.36</v>
      </c>
      <c r="K31" s="43">
        <v>541.63033902335303</v>
      </c>
      <c r="L31" s="46">
        <f t="shared" si="8"/>
        <v>25.602145139567845</v>
      </c>
      <c r="M31" s="46">
        <f t="shared" si="8"/>
        <v>33.322616638978666</v>
      </c>
      <c r="N31" s="46">
        <f t="shared" si="8"/>
        <v>-2.119716093799151</v>
      </c>
    </row>
    <row r="32" spans="1:18" ht="20.100000000000001" customHeight="1">
      <c r="B32" s="27" t="s">
        <v>45</v>
      </c>
      <c r="F32" s="39" t="s">
        <v>329</v>
      </c>
      <c r="G32" s="33" t="s">
        <v>102</v>
      </c>
      <c r="H32" s="43">
        <v>807.82430523324194</v>
      </c>
      <c r="I32" s="43">
        <v>853.43431833610498</v>
      </c>
      <c r="J32" s="43">
        <v>899.14267415086704</v>
      </c>
      <c r="K32" s="43">
        <v>927.75368942512705</v>
      </c>
      <c r="L32" s="46">
        <f t="shared" si="8"/>
        <v>5.646031297572085</v>
      </c>
      <c r="M32" s="46">
        <f t="shared" si="8"/>
        <v>5.3558141303571283</v>
      </c>
      <c r="N32" s="46">
        <f t="shared" si="8"/>
        <v>3.1820328516027452</v>
      </c>
    </row>
    <row r="33" spans="2:15" ht="27.95" customHeight="1">
      <c r="B33" t="s">
        <v>45</v>
      </c>
      <c r="F33" s="39" t="s">
        <v>330</v>
      </c>
      <c r="G33" s="33"/>
      <c r="H33" s="43"/>
      <c r="I33" s="43"/>
      <c r="J33" s="43"/>
      <c r="K33" s="43"/>
      <c r="L33" s="46"/>
      <c r="M33" s="46"/>
      <c r="N33" s="46"/>
    </row>
    <row r="34" spans="2:15" ht="20.100000000000001" customHeight="1">
      <c r="B34" s="27" t="s">
        <v>45</v>
      </c>
      <c r="F34" s="39" t="s">
        <v>212</v>
      </c>
      <c r="G34" s="33" t="s">
        <v>90</v>
      </c>
      <c r="H34" s="45">
        <v>12127.669341999999</v>
      </c>
      <c r="I34" s="45">
        <v>12290.665336</v>
      </c>
      <c r="J34" s="45">
        <v>12472.8105282582</v>
      </c>
      <c r="K34" s="45">
        <v>12753.407741336399</v>
      </c>
      <c r="L34" s="46">
        <f t="shared" ref="L34:N35" si="9">(I34/H34-1)*100</f>
        <v>1.3440009733405311</v>
      </c>
      <c r="M34" s="46">
        <f t="shared" si="9"/>
        <v>1.4819799195466388</v>
      </c>
      <c r="N34" s="46">
        <f t="shared" si="9"/>
        <v>2.249671094116934</v>
      </c>
    </row>
    <row r="35" spans="2:15" ht="20.100000000000001" customHeight="1">
      <c r="B35" s="27" t="s">
        <v>45</v>
      </c>
      <c r="F35" s="29" t="s">
        <v>295</v>
      </c>
      <c r="G35" s="33" t="s">
        <v>90</v>
      </c>
      <c r="H35" s="45">
        <v>13509.517228773801</v>
      </c>
      <c r="I35" s="45">
        <v>12792.2414242905</v>
      </c>
      <c r="J35" s="45">
        <v>12472.8105282582</v>
      </c>
      <c r="K35" s="45">
        <v>12350.689706626101</v>
      </c>
      <c r="L35" s="46">
        <f t="shared" si="9"/>
        <v>-5.3094110791433895</v>
      </c>
      <c r="M35" s="46">
        <f t="shared" si="9"/>
        <v>-2.4970674445351615</v>
      </c>
      <c r="N35" s="46">
        <f t="shared" si="9"/>
        <v>-0.97909626186836185</v>
      </c>
    </row>
    <row r="36" spans="2:15" ht="9.9499999999999993" customHeight="1">
      <c r="B36" t="s">
        <v>45</v>
      </c>
      <c r="F36" s="29"/>
      <c r="G36" s="33"/>
      <c r="H36" s="36"/>
      <c r="I36" s="36"/>
      <c r="J36" s="36"/>
      <c r="K36" s="36"/>
      <c r="L36" s="36"/>
      <c r="M36" s="36"/>
      <c r="N36" s="36"/>
    </row>
    <row r="37" spans="2:15" ht="15.75" customHeight="1">
      <c r="B37" t="s">
        <v>45</v>
      </c>
      <c r="F37" s="29"/>
      <c r="G37" s="33"/>
      <c r="H37" s="37"/>
      <c r="I37" s="37"/>
      <c r="J37" s="37"/>
      <c r="K37" s="27" t="s">
        <v>45</v>
      </c>
      <c r="L37" s="37"/>
      <c r="M37" s="37"/>
      <c r="N37" s="37"/>
    </row>
    <row r="38" spans="2:15" ht="18" customHeight="1">
      <c r="B38" t="s">
        <v>45</v>
      </c>
      <c r="F38" s="23" t="s">
        <v>68</v>
      </c>
      <c r="G38" s="33"/>
      <c r="H38" s="37"/>
      <c r="I38" s="37"/>
      <c r="J38" s="37"/>
      <c r="K38" s="37"/>
      <c r="L38" s="37"/>
      <c r="M38" s="37"/>
      <c r="N38" s="37"/>
    </row>
    <row r="39" spans="2:15" ht="18" customHeight="1">
      <c r="B39" t="s">
        <v>45</v>
      </c>
      <c r="F39" s="42" t="s">
        <v>251</v>
      </c>
      <c r="K39" s="37"/>
    </row>
    <row r="40" spans="2:15" ht="18" customHeight="1">
      <c r="B40" t="s">
        <v>45</v>
      </c>
      <c r="F40" s="42" t="s">
        <v>331</v>
      </c>
      <c r="K40" s="37"/>
    </row>
    <row r="41" spans="2:15" ht="18" customHeight="1">
      <c r="B41" t="s">
        <v>45</v>
      </c>
      <c r="F41" s="42" t="s">
        <v>298</v>
      </c>
    </row>
    <row r="42" spans="2:15" ht="18" customHeight="1">
      <c r="B42" t="s">
        <v>45</v>
      </c>
      <c r="F42" s="49" t="s">
        <v>95</v>
      </c>
    </row>
    <row r="43" spans="2:15" ht="18" customHeight="1">
      <c r="B43" t="s">
        <v>45</v>
      </c>
      <c r="F43" s="49" t="s">
        <v>96</v>
      </c>
    </row>
    <row r="44" spans="2:15" ht="13.9" customHeight="1">
      <c r="F44" s="29" t="s">
        <v>332</v>
      </c>
      <c r="O44" s="27" t="s">
        <v>45</v>
      </c>
    </row>
  </sheetData>
  <mergeCells count="2">
    <mergeCell ref="L7:N7"/>
    <mergeCell ref="L24:N24"/>
  </mergeCells>
  <pageMargins left="0" right="0" top="0" bottom="0" header="0" footer="0"/>
  <pageSetup paperSize="9"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6"/>
  <sheetViews>
    <sheetView zoomScale="80" zoomScaleNormal="80" workbookViewId="0">
      <selection activeCell="F31" sqref="F31"/>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43</v>
      </c>
      <c r="H1" s="136" t="str">
        <f>HYPERLINK("#'Contents'!A1", "Back to Table of Contents")</f>
        <v>Back to Table of Contents</v>
      </c>
    </row>
    <row r="2" spans="1:15" ht="18" customHeight="1">
      <c r="A2" s="124" t="s">
        <v>44</v>
      </c>
      <c r="B2" s="126"/>
      <c r="C2" s="126"/>
      <c r="D2" s="126"/>
      <c r="E2" s="126"/>
      <c r="F2" s="126"/>
      <c r="G2" s="126"/>
      <c r="H2" s="126"/>
      <c r="I2" s="126"/>
      <c r="J2" s="126"/>
      <c r="K2" s="126"/>
      <c r="L2" s="126"/>
      <c r="M2" s="126"/>
      <c r="N2" s="126"/>
      <c r="O2" s="126"/>
    </row>
    <row r="3" spans="1:15" ht="18" customHeight="1">
      <c r="A3" s="123">
        <f>YEAR(A2)</f>
        <v>2023</v>
      </c>
      <c r="B3" s="123" t="s">
        <v>45</v>
      </c>
      <c r="C3" s="126"/>
      <c r="D3" s="126"/>
      <c r="E3" s="126"/>
      <c r="F3" s="125"/>
      <c r="G3" s="126"/>
      <c r="H3" s="127">
        <f>A3-1</f>
        <v>2022</v>
      </c>
      <c r="I3" s="127">
        <f t="shared" ref="I3:K3" si="0">H3+1</f>
        <v>2023</v>
      </c>
      <c r="J3" s="127">
        <f t="shared" si="0"/>
        <v>2024</v>
      </c>
      <c r="K3" s="127">
        <f t="shared" si="0"/>
        <v>2025</v>
      </c>
      <c r="L3" s="126"/>
      <c r="M3" s="126"/>
      <c r="N3" s="126"/>
      <c r="O3" s="126"/>
    </row>
    <row r="4" spans="1:15" ht="18" customHeight="1">
      <c r="A4" s="123">
        <f>MONTH(A2)</f>
        <v>9</v>
      </c>
      <c r="B4" s="123" t="s">
        <v>45</v>
      </c>
      <c r="C4" s="126"/>
      <c r="D4" s="126"/>
      <c r="E4" s="126"/>
      <c r="F4" s="125"/>
      <c r="G4" s="126"/>
      <c r="H4" s="126"/>
      <c r="I4" s="126"/>
      <c r="J4" s="126"/>
      <c r="K4" s="126"/>
      <c r="L4" s="126"/>
      <c r="M4" s="126"/>
      <c r="N4" s="126"/>
      <c r="O4" s="126"/>
    </row>
    <row r="5" spans="1:15" ht="18" customHeight="1">
      <c r="B5" t="s">
        <v>45</v>
      </c>
      <c r="F5" s="29"/>
    </row>
    <row r="6" spans="1:15" ht="18" customHeight="1">
      <c r="B6" t="s">
        <v>45</v>
      </c>
      <c r="D6" s="27" t="s">
        <v>45</v>
      </c>
      <c r="F6" s="16" t="s">
        <v>20</v>
      </c>
      <c r="G6" s="48"/>
      <c r="H6" s="48" t="s">
        <v>46</v>
      </c>
      <c r="I6" s="48"/>
      <c r="J6" s="48"/>
      <c r="K6" s="48"/>
      <c r="L6" s="48"/>
      <c r="M6" s="48"/>
      <c r="N6" s="48"/>
    </row>
    <row r="7" spans="1:15" ht="20.100000000000001" customHeight="1">
      <c r="B7" t="s">
        <v>45</v>
      </c>
      <c r="D7" s="27" t="s">
        <v>45</v>
      </c>
      <c r="F7" s="60"/>
      <c r="G7" s="32"/>
      <c r="H7" s="129"/>
      <c r="I7" s="32"/>
      <c r="J7" s="32"/>
      <c r="K7" s="32"/>
      <c r="L7" s="149" t="s">
        <v>86</v>
      </c>
      <c r="M7" s="150"/>
      <c r="N7" s="150"/>
    </row>
    <row r="8" spans="1:15" ht="20.100000000000001" customHeight="1">
      <c r="B8" t="s">
        <v>45</v>
      </c>
      <c r="F8" s="60"/>
      <c r="G8" s="41" t="s">
        <v>87</v>
      </c>
      <c r="H8" s="41">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45</v>
      </c>
      <c r="F9" s="87" t="s">
        <v>285</v>
      </c>
      <c r="G9" s="33"/>
      <c r="H9" s="43"/>
      <c r="I9" s="43"/>
      <c r="J9" s="43"/>
      <c r="K9" s="43"/>
      <c r="L9" s="43"/>
      <c r="M9" s="43"/>
      <c r="N9" s="43"/>
    </row>
    <row r="10" spans="1:15" ht="20.100000000000001" customHeight="1">
      <c r="B10" t="s">
        <v>45</v>
      </c>
      <c r="F10" s="29" t="s">
        <v>333</v>
      </c>
      <c r="G10" s="33"/>
      <c r="H10" s="43"/>
      <c r="I10" s="43"/>
      <c r="J10" s="43"/>
      <c r="K10" s="43"/>
      <c r="L10" s="43"/>
      <c r="M10" s="43"/>
      <c r="N10" s="43"/>
    </row>
    <row r="11" spans="1:15" ht="20.100000000000001" customHeight="1">
      <c r="B11" s="27" t="s">
        <v>45</v>
      </c>
      <c r="F11" s="29" t="s">
        <v>319</v>
      </c>
      <c r="G11" s="33" t="s">
        <v>102</v>
      </c>
      <c r="H11" s="45">
        <v>3203.5296450596602</v>
      </c>
      <c r="I11" s="45">
        <v>3491.9152083162398</v>
      </c>
      <c r="J11" s="45">
        <v>3698.4232380111098</v>
      </c>
      <c r="K11" s="45">
        <v>3788.7007364123401</v>
      </c>
      <c r="L11" s="46">
        <f>(I11/H11-1)*100</f>
        <v>9.0021193873237593</v>
      </c>
      <c r="M11" s="46">
        <f t="shared" ref="M11:N15" si="3">(J11/I11-1)*100</f>
        <v>5.9138901541210487</v>
      </c>
      <c r="N11" s="46">
        <f t="shared" si="3"/>
        <v>2.440972614312753</v>
      </c>
    </row>
    <row r="12" spans="1:15" ht="20.100000000000001" customHeight="1">
      <c r="B12" s="27" t="s">
        <v>45</v>
      </c>
      <c r="F12" s="29" t="s">
        <v>320</v>
      </c>
      <c r="G12" s="33" t="s">
        <v>102</v>
      </c>
      <c r="H12" s="45">
        <v>3059.4</v>
      </c>
      <c r="I12" s="45">
        <v>3312.8728665733001</v>
      </c>
      <c r="J12" s="45">
        <v>3518.7449172156198</v>
      </c>
      <c r="K12" s="45">
        <v>3645.2956419930802</v>
      </c>
      <c r="L12" s="46">
        <f t="shared" ref="L12:N20" si="4">(I12/H12-1)*100</f>
        <v>8.2850515321076124</v>
      </c>
      <c r="M12" s="46">
        <f t="shared" si="3"/>
        <v>6.2143057984372696</v>
      </c>
      <c r="N12" s="46">
        <f t="shared" si="3"/>
        <v>3.5964733947694061</v>
      </c>
    </row>
    <row r="13" spans="1:15" ht="27.95" customHeight="1">
      <c r="B13" s="27" t="s">
        <v>45</v>
      </c>
      <c r="F13" s="29" t="s">
        <v>311</v>
      </c>
      <c r="G13" s="33" t="s">
        <v>102</v>
      </c>
      <c r="H13" s="45">
        <v>2956.36</v>
      </c>
      <c r="I13" s="45">
        <v>3050.9635199999998</v>
      </c>
      <c r="J13" s="45">
        <v>3367.3910369127998</v>
      </c>
      <c r="K13" s="45">
        <v>3507.4029000431101</v>
      </c>
      <c r="L13" s="46">
        <f t="shared" si="4"/>
        <v>3.1999999999999806</v>
      </c>
      <c r="M13" s="46">
        <f t="shared" si="3"/>
        <v>10.371396276570355</v>
      </c>
      <c r="N13" s="46">
        <f t="shared" si="3"/>
        <v>4.1578736058724086</v>
      </c>
    </row>
    <row r="14" spans="1:15" ht="27.95" customHeight="1">
      <c r="B14" s="27" t="s">
        <v>45</v>
      </c>
      <c r="F14" s="29" t="s">
        <v>334</v>
      </c>
      <c r="G14" s="33" t="s">
        <v>102</v>
      </c>
      <c r="H14" s="43">
        <v>693.75020699999902</v>
      </c>
      <c r="I14" s="43">
        <v>955.65955357330097</v>
      </c>
      <c r="J14" s="43">
        <v>1107.01343387612</v>
      </c>
      <c r="K14" s="43">
        <v>1244.90617582608</v>
      </c>
      <c r="L14" s="46">
        <f t="shared" si="4"/>
        <v>37.752687340575065</v>
      </c>
      <c r="M14" s="46">
        <f t="shared" si="3"/>
        <v>15.837635875337885</v>
      </c>
      <c r="N14" s="46">
        <f t="shared" si="3"/>
        <v>12.456284425306352</v>
      </c>
    </row>
    <row r="15" spans="1:15" ht="20.100000000000001" customHeight="1">
      <c r="B15" s="27" t="s">
        <v>45</v>
      </c>
      <c r="F15" s="29" t="s">
        <v>322</v>
      </c>
      <c r="G15" s="33"/>
      <c r="H15" s="63">
        <v>12.2025094251038</v>
      </c>
      <c r="I15" s="63">
        <v>16.288066527197198</v>
      </c>
      <c r="J15" s="63">
        <v>17.094747218408301</v>
      </c>
      <c r="K15" s="63">
        <v>18.456710844984599</v>
      </c>
      <c r="L15" s="46">
        <f t="shared" si="4"/>
        <v>33.481286182728297</v>
      </c>
      <c r="M15" s="46">
        <f t="shared" si="3"/>
        <v>4.9525871586055814</v>
      </c>
      <c r="N15" s="46">
        <f t="shared" si="3"/>
        <v>7.967146920486079</v>
      </c>
    </row>
    <row r="16" spans="1:15" ht="27.95" customHeight="1">
      <c r="B16" t="s">
        <v>45</v>
      </c>
      <c r="F16" s="29" t="s">
        <v>323</v>
      </c>
      <c r="G16" s="33"/>
      <c r="H16" s="43"/>
      <c r="I16" s="43"/>
      <c r="J16" s="43"/>
      <c r="K16" s="43"/>
      <c r="L16" s="46"/>
      <c r="M16" s="43"/>
      <c r="N16" s="43"/>
    </row>
    <row r="17" spans="1:15" ht="20.100000000000001" customHeight="1">
      <c r="B17" s="27" t="s">
        <v>45</v>
      </c>
      <c r="F17" s="29" t="s">
        <v>212</v>
      </c>
      <c r="G17" s="33" t="s">
        <v>115</v>
      </c>
      <c r="H17" s="45">
        <v>25696.2946388407</v>
      </c>
      <c r="I17" s="45">
        <v>22123.768973214301</v>
      </c>
      <c r="J17" s="45">
        <v>20200</v>
      </c>
      <c r="K17" s="45">
        <v>21525</v>
      </c>
      <c r="L17" s="46">
        <f t="shared" si="4"/>
        <v>-13.9028825588979</v>
      </c>
      <c r="M17" s="46">
        <f t="shared" si="4"/>
        <v>-8.6954848224253585</v>
      </c>
      <c r="N17" s="46">
        <f t="shared" si="4"/>
        <v>6.5594059405940541</v>
      </c>
    </row>
    <row r="18" spans="1:15" ht="20.100000000000001" customHeight="1">
      <c r="B18" s="27" t="s">
        <v>45</v>
      </c>
      <c r="F18" s="29"/>
      <c r="G18" s="38" t="s">
        <v>335</v>
      </c>
      <c r="H18" s="43">
        <v>1165.5643300962599</v>
      </c>
      <c r="I18" s="43">
        <v>1003.51729013457</v>
      </c>
      <c r="J18" s="43">
        <v>916.25659648050396</v>
      </c>
      <c r="K18" s="43">
        <v>976.35758610113101</v>
      </c>
      <c r="L18" s="46">
        <f t="shared" si="4"/>
        <v>-13.902882558898067</v>
      </c>
      <c r="M18" s="46">
        <f t="shared" si="4"/>
        <v>-8.6954848224253816</v>
      </c>
      <c r="N18" s="46">
        <f t="shared" si="4"/>
        <v>6.5594059405940541</v>
      </c>
    </row>
    <row r="19" spans="1:15" ht="20.100000000000001" customHeight="1">
      <c r="B19" s="27" t="s">
        <v>45</v>
      </c>
      <c r="F19" s="29" t="s">
        <v>91</v>
      </c>
      <c r="G19" s="38" t="s">
        <v>115</v>
      </c>
      <c r="H19" s="45">
        <v>26826.9316029496</v>
      </c>
      <c r="I19" s="45">
        <v>22123.768973214301</v>
      </c>
      <c r="J19" s="45">
        <v>19649.805447470801</v>
      </c>
      <c r="K19" s="45">
        <v>20508.326279980101</v>
      </c>
      <c r="L19" s="46">
        <f t="shared" si="4"/>
        <v>-17.531496703924908</v>
      </c>
      <c r="M19" s="46">
        <f t="shared" si="4"/>
        <v>-11.182378231931356</v>
      </c>
      <c r="N19" s="46">
        <f t="shared" si="4"/>
        <v>4.3691060189087194</v>
      </c>
    </row>
    <row r="20" spans="1:15" ht="13.9" customHeight="1">
      <c r="B20" s="27" t="s">
        <v>45</v>
      </c>
      <c r="F20" s="29"/>
      <c r="G20" s="33" t="s">
        <v>335</v>
      </c>
      <c r="H20" s="43">
        <v>1216.84916062049</v>
      </c>
      <c r="I20" s="43">
        <v>1003.51729013457</v>
      </c>
      <c r="J20" s="43">
        <v>891.30019112889499</v>
      </c>
      <c r="K20" s="43">
        <v>930.24204142605402</v>
      </c>
      <c r="L20" s="46">
        <f t="shared" si="4"/>
        <v>-17.531496703924986</v>
      </c>
      <c r="M20" s="46">
        <f t="shared" si="4"/>
        <v>-11.182378231931301</v>
      </c>
      <c r="N20" s="46">
        <f t="shared" si="4"/>
        <v>4.369106018908897</v>
      </c>
    </row>
    <row r="21" spans="1:15" ht="13.9" customHeight="1">
      <c r="B21" t="s">
        <v>45</v>
      </c>
      <c r="F21" s="29"/>
      <c r="G21" s="33"/>
      <c r="H21" s="43"/>
      <c r="I21" s="43"/>
      <c r="J21" s="43"/>
      <c r="K21" s="43"/>
      <c r="L21" s="46"/>
      <c r="M21" s="43"/>
      <c r="N21" s="43"/>
    </row>
    <row r="22" spans="1:15" ht="13.9" customHeight="1">
      <c r="A22" s="126"/>
      <c r="B22" s="123" t="s">
        <v>45</v>
      </c>
      <c r="C22" s="126"/>
      <c r="D22" s="126"/>
      <c r="E22" s="126"/>
      <c r="F22" s="125"/>
      <c r="G22" s="141"/>
      <c r="H22" s="145" t="str">
        <f t="shared" ref="H22:K22" si="5">CONCATENATE(H$3-1,"-",RIGHT(H$3,2))</f>
        <v>2021-22</v>
      </c>
      <c r="I22" s="145" t="str">
        <f t="shared" si="5"/>
        <v>2022-23</v>
      </c>
      <c r="J22" s="145" t="str">
        <f t="shared" si="5"/>
        <v>2023-24</v>
      </c>
      <c r="K22" s="145" t="str">
        <f t="shared" si="5"/>
        <v>2024-25</v>
      </c>
      <c r="L22" s="145"/>
      <c r="M22" s="145"/>
      <c r="N22" s="145"/>
      <c r="O22" s="126"/>
    </row>
    <row r="23" spans="1:15" ht="13.9" customHeight="1">
      <c r="B23" s="27" t="s">
        <v>45</v>
      </c>
      <c r="F23" s="29"/>
      <c r="H23" s="43"/>
      <c r="I23" s="43"/>
      <c r="J23" s="43"/>
      <c r="K23" s="43"/>
      <c r="L23" s="46"/>
      <c r="M23" s="43"/>
      <c r="N23" s="43"/>
    </row>
    <row r="24" spans="1:15" ht="13.9" customHeight="1">
      <c r="B24" t="s">
        <v>45</v>
      </c>
      <c r="F24" s="29"/>
      <c r="G24" s="33"/>
      <c r="H24" s="43"/>
      <c r="I24" s="43"/>
      <c r="J24" s="43"/>
      <c r="K24" s="43"/>
      <c r="L24" s="43"/>
      <c r="M24" s="43"/>
      <c r="N24" s="43"/>
    </row>
    <row r="25" spans="1:15" ht="18" customHeight="1">
      <c r="B25" t="s">
        <v>45</v>
      </c>
      <c r="G25" s="32"/>
      <c r="H25" s="32"/>
      <c r="I25" s="32"/>
      <c r="J25" s="32"/>
      <c r="K25" s="32"/>
      <c r="L25" s="149" t="s">
        <v>86</v>
      </c>
      <c r="M25" s="150"/>
      <c r="N25" s="150"/>
    </row>
    <row r="26" spans="1:15" ht="20.100000000000001" customHeight="1">
      <c r="B26" t="s">
        <v>45</v>
      </c>
      <c r="F26" s="29" t="s">
        <v>46</v>
      </c>
      <c r="G26" s="41" t="s">
        <v>87</v>
      </c>
      <c r="H26" s="41" t="str">
        <f>CONCATENATE(H$3-1,"–",RIGHT(H$3,2))</f>
        <v>2021–22</v>
      </c>
      <c r="I26" s="41" t="str">
        <f>CONCATENATE(CONCATENATE(I$3-1,"–",RIGHT(I$3,2)),IF($A$4&gt;6,""," s"))</f>
        <v>2022–23</v>
      </c>
      <c r="J26" s="41" t="str">
        <f>CONCATENATE(CONCATENATE(J$3-1,"–",RIGHT(J$3,2))," f")</f>
        <v>2023–24 f</v>
      </c>
      <c r="K26" s="41" t="str">
        <f>CONCATENATE(CONCATENATE(K$3-1,"–",RIGHT(K$3,2))," f")</f>
        <v>2024–25 f</v>
      </c>
      <c r="L26" s="41" t="str">
        <f>I26</f>
        <v>2022–23</v>
      </c>
      <c r="M26" s="41" t="str">
        <f t="shared" ref="M26:N26" si="6">J26</f>
        <v>2023–24 f</v>
      </c>
      <c r="N26" s="41" t="str">
        <f t="shared" si="6"/>
        <v>2024–25 f</v>
      </c>
    </row>
    <row r="27" spans="1:15" ht="20.100000000000001" customHeight="1">
      <c r="B27" t="s">
        <v>45</v>
      </c>
      <c r="F27" s="116" t="s">
        <v>50</v>
      </c>
      <c r="G27" s="33"/>
      <c r="H27" s="43"/>
      <c r="I27" s="43"/>
      <c r="J27" s="43"/>
      <c r="K27" s="43"/>
      <c r="L27" s="43"/>
      <c r="M27" s="43"/>
      <c r="N27" s="43"/>
    </row>
    <row r="28" spans="1:15" ht="20.100000000000001" customHeight="1">
      <c r="B28" t="s">
        <v>45</v>
      </c>
      <c r="F28" s="39" t="s">
        <v>175</v>
      </c>
      <c r="G28" s="33" t="s">
        <v>46</v>
      </c>
      <c r="H28" s="43"/>
      <c r="I28" s="43"/>
      <c r="J28" s="43"/>
      <c r="K28" s="43"/>
      <c r="L28" s="43"/>
      <c r="M28" s="43"/>
      <c r="N28" s="43"/>
    </row>
    <row r="29" spans="1:15" ht="20.100000000000001" customHeight="1">
      <c r="B29" s="27" t="s">
        <v>45</v>
      </c>
      <c r="F29" s="29" t="s">
        <v>336</v>
      </c>
      <c r="G29" s="33" t="s">
        <v>102</v>
      </c>
      <c r="H29" s="43">
        <v>154.1412</v>
      </c>
      <c r="I29" s="43">
        <v>151.99969999999999</v>
      </c>
      <c r="J29" s="43">
        <v>163.32749999999999</v>
      </c>
      <c r="K29" s="43">
        <v>186.78874999999999</v>
      </c>
      <c r="L29" s="46">
        <f t="shared" ref="L29:N34" si="7">(I29/H29-1)*100</f>
        <v>-1.3893105801693562</v>
      </c>
      <c r="M29" s="46">
        <f t="shared" si="7"/>
        <v>7.4525147089106181</v>
      </c>
      <c r="N29" s="46">
        <f t="shared" si="7"/>
        <v>14.364543631660309</v>
      </c>
    </row>
    <row r="30" spans="1:15" ht="20.100000000000001" customHeight="1">
      <c r="B30" s="27" t="s">
        <v>45</v>
      </c>
      <c r="F30" s="29" t="s">
        <v>320</v>
      </c>
      <c r="G30" s="33" t="s">
        <v>102</v>
      </c>
      <c r="H30" s="43">
        <v>98.2</v>
      </c>
      <c r="I30" s="43">
        <v>96.5</v>
      </c>
      <c r="J30" s="43">
        <v>100.59</v>
      </c>
      <c r="K30" s="43">
        <v>104.19</v>
      </c>
      <c r="L30" s="46">
        <f t="shared" si="7"/>
        <v>-1.731160896130346</v>
      </c>
      <c r="M30" s="46">
        <f t="shared" si="7"/>
        <v>4.2383419689119295</v>
      </c>
      <c r="N30" s="46">
        <f t="shared" si="7"/>
        <v>3.5788845809722636</v>
      </c>
    </row>
    <row r="31" spans="1:15" ht="20.100000000000001" customHeight="1">
      <c r="B31" s="27" t="s">
        <v>45</v>
      </c>
      <c r="F31" s="29" t="s">
        <v>337</v>
      </c>
      <c r="G31" s="33" t="s">
        <v>102</v>
      </c>
      <c r="H31" s="43">
        <v>31.486080000000001</v>
      </c>
      <c r="I31" s="43">
        <v>37.683999999999997</v>
      </c>
      <c r="J31" s="43">
        <v>40.887999999999998</v>
      </c>
      <c r="K31" s="43">
        <v>43.128</v>
      </c>
      <c r="L31" s="46">
        <f t="shared" si="7"/>
        <v>19.684635241986292</v>
      </c>
      <c r="M31" s="46">
        <f t="shared" si="7"/>
        <v>8.502282135654383</v>
      </c>
      <c r="N31" s="46">
        <f t="shared" si="7"/>
        <v>5.4783799647818432</v>
      </c>
    </row>
    <row r="32" spans="1:15" ht="27.95" customHeight="1">
      <c r="B32" s="27" t="s">
        <v>45</v>
      </c>
      <c r="F32" s="29" t="s">
        <v>338</v>
      </c>
      <c r="G32" s="38" t="s">
        <v>102</v>
      </c>
      <c r="H32" s="43">
        <v>155.391375974836</v>
      </c>
      <c r="I32" s="43">
        <v>160.54317283423799</v>
      </c>
      <c r="J32" s="43">
        <v>173.77799999999999</v>
      </c>
      <c r="K32" s="43">
        <v>192.11799999999999</v>
      </c>
      <c r="L32" s="46">
        <f t="shared" si="7"/>
        <v>3.315368582768885</v>
      </c>
      <c r="M32" s="46">
        <f t="shared" si="7"/>
        <v>8.2437807426585898</v>
      </c>
      <c r="N32" s="46">
        <f t="shared" si="7"/>
        <v>10.553694944124125</v>
      </c>
    </row>
    <row r="33" spans="2:15" ht="20.100000000000001" customHeight="1">
      <c r="B33" s="27" t="s">
        <v>45</v>
      </c>
      <c r="F33" s="29" t="s">
        <v>339</v>
      </c>
      <c r="G33" s="38" t="s">
        <v>90</v>
      </c>
      <c r="H33" s="45">
        <v>4405.16372243354</v>
      </c>
      <c r="I33" s="45">
        <v>4955.9387640306204</v>
      </c>
      <c r="J33" s="45">
        <v>4278.5668623474803</v>
      </c>
      <c r="K33" s="45">
        <v>4541.4876714818301</v>
      </c>
      <c r="L33" s="46">
        <f t="shared" si="7"/>
        <v>12.502941463724216</v>
      </c>
      <c r="M33" s="46">
        <f t="shared" si="7"/>
        <v>-13.667882795473441</v>
      </c>
      <c r="N33" s="46">
        <f t="shared" si="7"/>
        <v>6.1450672057534517</v>
      </c>
    </row>
    <row r="34" spans="2:15" ht="20.100000000000001" customHeight="1">
      <c r="B34" s="27" t="s">
        <v>45</v>
      </c>
      <c r="F34" s="29" t="s">
        <v>273</v>
      </c>
      <c r="G34" s="38" t="s">
        <v>90</v>
      </c>
      <c r="H34" s="45">
        <v>4907.09579273299</v>
      </c>
      <c r="I34" s="45">
        <v>5158.1882201108101</v>
      </c>
      <c r="J34" s="45">
        <v>4278.5668623474903</v>
      </c>
      <c r="K34" s="45">
        <v>4398.0798053793196</v>
      </c>
      <c r="L34" s="46">
        <f t="shared" si="7"/>
        <v>5.1169253257633107</v>
      </c>
      <c r="M34" s="46">
        <f t="shared" si="7"/>
        <v>-17.052913159194951</v>
      </c>
      <c r="N34" s="46">
        <f t="shared" si="7"/>
        <v>2.7932938032025234</v>
      </c>
    </row>
    <row r="35" spans="2:15" ht="9.9499999999999993" customHeight="1">
      <c r="B35" t="s">
        <v>45</v>
      </c>
      <c r="F35" s="106"/>
      <c r="G35" s="48" t="s">
        <v>46</v>
      </c>
      <c r="H35" s="48"/>
      <c r="I35" s="48"/>
      <c r="J35" s="48"/>
      <c r="K35" s="48"/>
      <c r="L35" s="48"/>
      <c r="M35" s="48"/>
      <c r="N35" s="48"/>
    </row>
    <row r="36" spans="2:15" ht="23.25" customHeight="1">
      <c r="B36" t="s">
        <v>45</v>
      </c>
      <c r="F36" s="29"/>
      <c r="G36" s="38" t="s">
        <v>46</v>
      </c>
      <c r="K36" s="27" t="s">
        <v>45</v>
      </c>
    </row>
    <row r="37" spans="2:15" ht="18" customHeight="1">
      <c r="B37" t="s">
        <v>45</v>
      </c>
      <c r="F37" s="23" t="s">
        <v>68</v>
      </c>
    </row>
    <row r="38" spans="2:15" ht="18" customHeight="1">
      <c r="B38" t="s">
        <v>45</v>
      </c>
      <c r="F38" s="49" t="s">
        <v>251</v>
      </c>
    </row>
    <row r="39" spans="2:15" ht="18" customHeight="1">
      <c r="B39" t="s">
        <v>45</v>
      </c>
      <c r="F39" s="49" t="s">
        <v>340</v>
      </c>
    </row>
    <row r="40" spans="2:15" ht="18" customHeight="1">
      <c r="B40" t="s">
        <v>45</v>
      </c>
      <c r="F40" s="49" t="s">
        <v>341</v>
      </c>
    </row>
    <row r="41" spans="2:15" ht="18" customHeight="1">
      <c r="B41" t="s">
        <v>45</v>
      </c>
      <c r="F41" s="49" t="s">
        <v>280</v>
      </c>
    </row>
    <row r="42" spans="2:15" ht="18" customHeight="1">
      <c r="B42" t="s">
        <v>45</v>
      </c>
      <c r="F42" s="49" t="s">
        <v>95</v>
      </c>
    </row>
    <row r="43" spans="2:15" ht="18" customHeight="1">
      <c r="B43" t="s">
        <v>45</v>
      </c>
      <c r="F43" s="49" t="s">
        <v>96</v>
      </c>
    </row>
    <row r="44" spans="2:15" ht="18" customHeight="1">
      <c r="F44" s="27" t="s">
        <v>342</v>
      </c>
      <c r="O44" s="27" t="s">
        <v>45</v>
      </c>
    </row>
    <row r="46" spans="2:15" ht="18" customHeight="1">
      <c r="H46" s="43"/>
      <c r="I46" s="43"/>
      <c r="L46" s="46"/>
    </row>
  </sheetData>
  <mergeCells count="2">
    <mergeCell ref="L7:N7"/>
    <mergeCell ref="L25:N25"/>
  </mergeCells>
  <pageMargins left="0" right="0" top="0" bottom="0" header="0" footer="0"/>
  <pageSetup paperSize="9" scale="73"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51"/>
  <sheetViews>
    <sheetView zoomScale="80" zoomScaleNormal="80" workbookViewId="0">
      <selection activeCell="K10" sqref="K10"/>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 min="20" max="20" width="20.7109375" customWidth="1"/>
  </cols>
  <sheetData>
    <row r="1" spans="1:23" ht="57" customHeight="1">
      <c r="A1" s="11" t="s">
        <v>43</v>
      </c>
      <c r="H1" s="136" t="str">
        <f>HYPERLINK("#'Contents'!A1", "Back to Table of Contents")</f>
        <v>Back to Table of Contents</v>
      </c>
    </row>
    <row r="2" spans="1:23" ht="18" customHeight="1">
      <c r="A2" s="124" t="s">
        <v>44</v>
      </c>
      <c r="B2" s="126"/>
      <c r="C2" s="126"/>
      <c r="D2" s="126"/>
      <c r="E2" s="126"/>
      <c r="F2" s="126"/>
      <c r="G2" s="126"/>
      <c r="H2" s="126"/>
      <c r="I2" s="126"/>
      <c r="J2" s="126"/>
      <c r="K2" s="126"/>
      <c r="L2" s="126"/>
      <c r="M2" s="126"/>
      <c r="N2" s="126"/>
      <c r="O2" s="126"/>
    </row>
    <row r="3" spans="1:23" ht="18" customHeight="1">
      <c r="A3" s="123">
        <f>YEAR(A2)</f>
        <v>2023</v>
      </c>
      <c r="B3" s="123" t="s">
        <v>45</v>
      </c>
      <c r="C3" s="126"/>
      <c r="D3" s="126"/>
      <c r="E3" s="126"/>
      <c r="F3" s="125"/>
      <c r="G3" s="126"/>
      <c r="H3" s="127">
        <f>A3-1</f>
        <v>2022</v>
      </c>
      <c r="I3" s="127">
        <f t="shared" ref="I3:K3" si="0">H3+1</f>
        <v>2023</v>
      </c>
      <c r="J3" s="127">
        <f t="shared" si="0"/>
        <v>2024</v>
      </c>
      <c r="K3" s="127">
        <f t="shared" si="0"/>
        <v>2025</v>
      </c>
      <c r="L3" s="126"/>
      <c r="M3" s="126"/>
      <c r="N3" s="126"/>
      <c r="O3" s="126"/>
    </row>
    <row r="4" spans="1:23" ht="18" customHeight="1">
      <c r="A4" s="123">
        <f>MONTH(A2)</f>
        <v>9</v>
      </c>
      <c r="B4" s="123" t="s">
        <v>45</v>
      </c>
      <c r="C4" s="126"/>
      <c r="D4" s="126"/>
      <c r="E4" s="126"/>
      <c r="F4" s="126"/>
      <c r="G4" s="126"/>
      <c r="H4" s="126"/>
      <c r="I4" s="126"/>
      <c r="J4" s="126"/>
      <c r="K4" s="126"/>
      <c r="L4" s="126"/>
      <c r="M4" s="126"/>
      <c r="N4" s="126"/>
      <c r="O4" s="126"/>
    </row>
    <row r="5" spans="1:23" ht="18" customHeight="1">
      <c r="B5" t="s">
        <v>45</v>
      </c>
      <c r="W5" s="84"/>
    </row>
    <row r="6" spans="1:23" ht="18" customHeight="1">
      <c r="B6" t="s">
        <v>45</v>
      </c>
      <c r="D6" s="27" t="s">
        <v>45</v>
      </c>
      <c r="F6" s="16" t="s">
        <v>21</v>
      </c>
      <c r="G6" s="48"/>
      <c r="H6" s="48" t="s">
        <v>46</v>
      </c>
      <c r="I6" s="48"/>
      <c r="J6" s="48"/>
      <c r="K6" s="48"/>
      <c r="L6" s="48"/>
      <c r="M6" s="48"/>
      <c r="N6" s="48"/>
    </row>
    <row r="7" spans="1:23" ht="18" customHeight="1">
      <c r="B7" t="s">
        <v>45</v>
      </c>
      <c r="F7" s="81"/>
      <c r="G7" s="32"/>
      <c r="H7" s="32"/>
      <c r="I7" s="32"/>
      <c r="J7" s="32"/>
      <c r="K7" s="32"/>
      <c r="L7" s="149" t="s">
        <v>86</v>
      </c>
      <c r="M7" s="150"/>
      <c r="N7" s="150"/>
    </row>
    <row r="8" spans="1:23" ht="20.100000000000001" customHeight="1">
      <c r="B8" t="s">
        <v>45</v>
      </c>
      <c r="D8" s="27" t="s">
        <v>45</v>
      </c>
      <c r="F8" s="60"/>
      <c r="G8" s="41" t="s">
        <v>87</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23" ht="27.95" customHeight="1">
      <c r="B9" t="s">
        <v>45</v>
      </c>
      <c r="F9" s="42" t="s">
        <v>285</v>
      </c>
      <c r="H9" s="43"/>
      <c r="I9" s="43"/>
      <c r="J9" s="43"/>
      <c r="K9" s="43"/>
      <c r="L9" s="43"/>
      <c r="M9" s="43"/>
      <c r="N9" s="43"/>
      <c r="V9" s="84"/>
    </row>
    <row r="10" spans="1:23" ht="20.100000000000001" customHeight="1">
      <c r="B10" t="s">
        <v>45</v>
      </c>
      <c r="F10" s="29" t="s">
        <v>175</v>
      </c>
      <c r="G10" s="33"/>
      <c r="H10" s="43"/>
      <c r="I10" s="43"/>
      <c r="J10" s="43"/>
      <c r="K10" s="43"/>
      <c r="L10" s="43"/>
      <c r="M10" s="43"/>
      <c r="N10" s="43"/>
    </row>
    <row r="11" spans="1:23" ht="20.100000000000001" customHeight="1">
      <c r="B11" s="27" t="s">
        <v>45</v>
      </c>
      <c r="F11" s="89" t="s">
        <v>319</v>
      </c>
      <c r="G11" s="33" t="s">
        <v>102</v>
      </c>
      <c r="H11" s="45">
        <v>12476.214072594599</v>
      </c>
      <c r="I11" s="45">
        <v>12579.203081924599</v>
      </c>
      <c r="J11" s="45">
        <v>12555.0047698211</v>
      </c>
      <c r="K11" s="45">
        <v>12680.6316502309</v>
      </c>
      <c r="L11" s="46">
        <f>(I11/H11-1)*100</f>
        <v>0.82548286467949428</v>
      </c>
      <c r="M11" s="46">
        <f t="shared" ref="M11:N20" si="3">(J11/I11-1)*100</f>
        <v>-0.19236760823323484</v>
      </c>
      <c r="N11" s="46">
        <f t="shared" si="3"/>
        <v>1.0006119687964832</v>
      </c>
    </row>
    <row r="12" spans="1:23" ht="20.100000000000001" customHeight="1">
      <c r="B12" s="27" t="s">
        <v>45</v>
      </c>
      <c r="F12" s="89" t="s">
        <v>320</v>
      </c>
      <c r="G12" s="33" t="s">
        <v>102</v>
      </c>
      <c r="H12" s="45">
        <v>13341.531000000001</v>
      </c>
      <c r="I12" s="45">
        <v>13686.824125458799</v>
      </c>
      <c r="J12" s="45">
        <v>13683.768254229801</v>
      </c>
      <c r="K12" s="45">
        <v>13824.062400839201</v>
      </c>
      <c r="L12" s="46">
        <f t="shared" ref="L12:L20" si="4">(I12/H12-1)*100</f>
        <v>2.5881072079268819</v>
      </c>
      <c r="M12" s="46">
        <f t="shared" si="3"/>
        <v>-2.2327102335695237E-2</v>
      </c>
      <c r="N12" s="46">
        <f t="shared" si="3"/>
        <v>1.0252595922620511</v>
      </c>
      <c r="S12" s="85"/>
      <c r="T12" s="117"/>
    </row>
    <row r="13" spans="1:23" ht="27.95" customHeight="1">
      <c r="B13" s="27" t="s">
        <v>45</v>
      </c>
      <c r="F13" s="29" t="s">
        <v>311</v>
      </c>
      <c r="G13" s="33" t="s">
        <v>102</v>
      </c>
      <c r="H13" s="45">
        <v>13506.351000000001</v>
      </c>
      <c r="I13" s="45">
        <v>13557.3297185108</v>
      </c>
      <c r="J13" s="45">
        <v>13649.5686859172</v>
      </c>
      <c r="K13" s="45">
        <v>13758.0912877834</v>
      </c>
      <c r="L13" s="46">
        <f t="shared" si="4"/>
        <v>0.3774425713562346</v>
      </c>
      <c r="M13" s="46">
        <f t="shared" si="3"/>
        <v>0.68036235248052357</v>
      </c>
      <c r="N13" s="46">
        <f t="shared" si="3"/>
        <v>0.79506249877452362</v>
      </c>
      <c r="S13" s="62"/>
    </row>
    <row r="14" spans="1:23" ht="27.95" customHeight="1">
      <c r="B14" s="27" t="s">
        <v>45</v>
      </c>
      <c r="F14" s="29" t="s">
        <v>321</v>
      </c>
      <c r="G14" s="33" t="s">
        <v>102</v>
      </c>
      <c r="H14" s="45">
        <v>630.49599999999998</v>
      </c>
      <c r="I14" s="45">
        <v>759.99040694803205</v>
      </c>
      <c r="J14" s="45">
        <v>794.18997526069404</v>
      </c>
      <c r="K14" s="45">
        <v>860.16108831653298</v>
      </c>
      <c r="L14" s="46">
        <f t="shared" si="4"/>
        <v>20.538497777627775</v>
      </c>
      <c r="M14" s="46">
        <f t="shared" si="3"/>
        <v>4.5000000000000817</v>
      </c>
      <c r="N14" s="46">
        <f t="shared" si="3"/>
        <v>8.3067169204929634</v>
      </c>
      <c r="R14" s="84"/>
      <c r="S14" s="84"/>
      <c r="T14" s="84"/>
    </row>
    <row r="15" spans="1:23" ht="20.100000000000001" customHeight="1">
      <c r="B15" s="27" t="s">
        <v>45</v>
      </c>
      <c r="F15" s="29" t="s">
        <v>322</v>
      </c>
      <c r="G15" s="33"/>
      <c r="H15" s="46">
        <v>2.4274352117755602</v>
      </c>
      <c r="I15" s="46">
        <v>2.9149915198520899</v>
      </c>
      <c r="J15" s="46">
        <v>3.0255812226627201</v>
      </c>
      <c r="K15" s="46">
        <v>3.2510597332768501</v>
      </c>
      <c r="L15" s="46">
        <f t="shared" si="4"/>
        <v>20.085244941301816</v>
      </c>
      <c r="M15" s="46">
        <f t="shared" si="3"/>
        <v>3.7938258844828932</v>
      </c>
      <c r="N15" s="46">
        <f t="shared" si="3"/>
        <v>7.4524031589438877</v>
      </c>
      <c r="S15" s="84"/>
    </row>
    <row r="16" spans="1:23" ht="27.95" customHeight="1">
      <c r="B16" t="s">
        <v>45</v>
      </c>
      <c r="F16" s="29" t="s">
        <v>290</v>
      </c>
      <c r="G16" s="33"/>
      <c r="H16" s="43"/>
      <c r="I16" s="43"/>
      <c r="J16" s="78"/>
      <c r="K16" s="43"/>
      <c r="L16" s="46"/>
      <c r="M16" s="46"/>
      <c r="N16" s="46"/>
    </row>
    <row r="17" spans="1:16" ht="20.100000000000001" customHeight="1">
      <c r="B17" s="27" t="s">
        <v>45</v>
      </c>
      <c r="F17" s="29" t="s">
        <v>212</v>
      </c>
      <c r="G17" s="33" t="s">
        <v>115</v>
      </c>
      <c r="H17" s="45">
        <v>3485.15224358974</v>
      </c>
      <c r="I17" s="45">
        <v>2631.9047713673799</v>
      </c>
      <c r="J17" s="45">
        <v>2536.1935148385601</v>
      </c>
      <c r="K17" s="45">
        <v>2630.41917128553</v>
      </c>
      <c r="L17" s="46">
        <f t="shared" si="4"/>
        <v>-24.482358662860225</v>
      </c>
      <c r="M17" s="46">
        <f t="shared" si="3"/>
        <v>-3.6365774920911753</v>
      </c>
      <c r="N17" s="46">
        <f t="shared" si="3"/>
        <v>3.7152392313789084</v>
      </c>
    </row>
    <row r="18" spans="1:16" ht="20.100000000000001" customHeight="1">
      <c r="B18" s="27" t="s">
        <v>45</v>
      </c>
      <c r="F18" s="29"/>
      <c r="G18" s="33" t="s">
        <v>324</v>
      </c>
      <c r="H18" s="45">
        <v>158.08403459960201</v>
      </c>
      <c r="I18" s="45">
        <v>119.381334260207</v>
      </c>
      <c r="J18" s="45">
        <v>115.039939528742</v>
      </c>
      <c r="K18" s="45">
        <v>119.31394849386901</v>
      </c>
      <c r="L18" s="46">
        <f t="shared" si="4"/>
        <v>-24.48235866286047</v>
      </c>
      <c r="M18" s="46">
        <f t="shared" si="3"/>
        <v>-3.6365774920913307</v>
      </c>
      <c r="N18" s="46">
        <f t="shared" si="3"/>
        <v>3.7152392313794413</v>
      </c>
    </row>
    <row r="19" spans="1:16" ht="20.100000000000001" customHeight="1">
      <c r="B19" s="27" t="s">
        <v>45</v>
      </c>
      <c r="F19" s="29" t="s">
        <v>343</v>
      </c>
      <c r="G19" s="33" t="s">
        <v>115</v>
      </c>
      <c r="H19" s="45">
        <v>3638.49894230769</v>
      </c>
      <c r="I19" s="45">
        <v>2631.9047713673799</v>
      </c>
      <c r="J19" s="45">
        <v>2467.11431404529</v>
      </c>
      <c r="K19" s="45">
        <v>2506.1786117462798</v>
      </c>
      <c r="L19" s="46">
        <f t="shared" si="4"/>
        <v>-27.665094504655407</v>
      </c>
      <c r="M19" s="46">
        <f t="shared" si="3"/>
        <v>-6.2612621518397304</v>
      </c>
      <c r="N19" s="46">
        <f t="shared" si="3"/>
        <v>1.5834003912423844</v>
      </c>
    </row>
    <row r="20" spans="1:16" ht="13.9" customHeight="1">
      <c r="B20" s="27" t="s">
        <v>45</v>
      </c>
      <c r="F20" s="29"/>
      <c r="G20" s="33" t="s">
        <v>324</v>
      </c>
      <c r="H20" s="45">
        <v>165.039732121984</v>
      </c>
      <c r="I20" s="45">
        <v>119.381334260207</v>
      </c>
      <c r="J20" s="45">
        <v>111.906555961812</v>
      </c>
      <c r="K20" s="45">
        <v>113.678484806737</v>
      </c>
      <c r="L20" s="46">
        <f t="shared" si="4"/>
        <v>-27.665094504655407</v>
      </c>
      <c r="M20" s="46">
        <f t="shared" si="3"/>
        <v>-6.2612621518392082</v>
      </c>
      <c r="N20" s="46">
        <f t="shared" si="3"/>
        <v>1.5834003912422068</v>
      </c>
    </row>
    <row r="21" spans="1:16" ht="13.9" customHeight="1">
      <c r="B21" t="s">
        <v>45</v>
      </c>
      <c r="F21" s="29"/>
      <c r="G21" s="33"/>
      <c r="H21" s="43"/>
      <c r="I21" s="43"/>
      <c r="J21" s="43"/>
      <c r="K21" s="43"/>
      <c r="L21" s="43"/>
      <c r="M21" s="43"/>
      <c r="N21" s="43"/>
    </row>
    <row r="22" spans="1:16" ht="13.9" customHeight="1">
      <c r="A22" s="126"/>
      <c r="B22" s="123" t="s">
        <v>45</v>
      </c>
      <c r="C22" s="126"/>
      <c r="D22" s="126"/>
      <c r="E22" s="126"/>
      <c r="F22" s="125"/>
      <c r="G22" s="126"/>
      <c r="H22" s="145" t="str">
        <f t="shared" ref="H22:K22" si="5">CONCATENATE(H$3-1,"-",RIGHT(H$3,2))</f>
        <v>2021-22</v>
      </c>
      <c r="I22" s="145" t="str">
        <f t="shared" si="5"/>
        <v>2022-23</v>
      </c>
      <c r="J22" s="145" t="str">
        <f t="shared" si="5"/>
        <v>2023-24</v>
      </c>
      <c r="K22" s="145" t="str">
        <f t="shared" si="5"/>
        <v>2024-25</v>
      </c>
      <c r="L22" s="145"/>
      <c r="M22" s="145"/>
      <c r="N22" s="145"/>
      <c r="O22" s="126"/>
    </row>
    <row r="23" spans="1:16" ht="13.9" customHeight="1">
      <c r="B23" s="27" t="s">
        <v>45</v>
      </c>
      <c r="F23" s="29"/>
      <c r="H23" s="43"/>
      <c r="I23" s="43"/>
      <c r="J23" s="43"/>
      <c r="K23" s="43"/>
      <c r="L23" s="43"/>
      <c r="M23" s="43"/>
      <c r="N23" s="43"/>
    </row>
    <row r="24" spans="1:16" ht="13.9" customHeight="1">
      <c r="B24" t="s">
        <v>45</v>
      </c>
      <c r="F24" s="29"/>
      <c r="G24" s="33"/>
      <c r="H24" s="43"/>
      <c r="I24" s="43"/>
      <c r="J24" s="43"/>
      <c r="K24" s="43"/>
      <c r="L24" s="43"/>
      <c r="M24" s="43"/>
      <c r="N24" s="43"/>
    </row>
    <row r="25" spans="1:16" ht="20.100000000000001" customHeight="1">
      <c r="B25" t="s">
        <v>45</v>
      </c>
      <c r="F25" s="29"/>
      <c r="G25" s="32"/>
      <c r="H25" s="32"/>
      <c r="I25" s="32"/>
      <c r="J25" s="32"/>
      <c r="K25" s="32"/>
      <c r="L25" s="149" t="s">
        <v>86</v>
      </c>
      <c r="M25" s="150"/>
      <c r="N25" s="150"/>
    </row>
    <row r="26" spans="1:16" ht="20.100000000000001" customHeight="1">
      <c r="B26" t="s">
        <v>45</v>
      </c>
      <c r="F26" s="42"/>
      <c r="G26" s="41" t="s">
        <v>87</v>
      </c>
      <c r="H26" s="41" t="str">
        <f>CONCATENATE(H$3-1,"–",RIGHT(H$3,2))</f>
        <v>2021–22</v>
      </c>
      <c r="I26" s="41" t="str">
        <f>CONCATENATE(CONCATENATE(I$3-1,"–",RIGHT(I$3,2)),IF($A$4&gt;6,""," s"))</f>
        <v>2022–23</v>
      </c>
      <c r="J26" s="41" t="str">
        <f>CONCATENATE(CONCATENATE(J$3-1,"–",RIGHT(J$3,2))," f")</f>
        <v>2023–24 f</v>
      </c>
      <c r="K26" s="41" t="str">
        <f>CONCATENATE(CONCATENATE(K$3-1,"–",RIGHT(K$3,2))," f")</f>
        <v>2024–25 f</v>
      </c>
      <c r="L26" s="41" t="str">
        <f>I26</f>
        <v>2022–23</v>
      </c>
      <c r="M26" s="41" t="str">
        <f t="shared" ref="M26:N26" si="6">J26</f>
        <v>2023–24 f</v>
      </c>
      <c r="N26" s="41" t="str">
        <f t="shared" si="6"/>
        <v>2024–25 f</v>
      </c>
    </row>
    <row r="27" spans="1:16" ht="20.100000000000001" customHeight="1">
      <c r="B27" t="s">
        <v>45</v>
      </c>
      <c r="F27" s="42" t="s">
        <v>344</v>
      </c>
      <c r="H27" s="43"/>
      <c r="I27" s="43"/>
      <c r="J27" s="43"/>
      <c r="K27" s="43"/>
      <c r="L27" s="43"/>
      <c r="M27" s="43"/>
      <c r="N27" s="43"/>
    </row>
    <row r="28" spans="1:16" ht="20.100000000000001" customHeight="1">
      <c r="B28" s="27" t="s">
        <v>45</v>
      </c>
      <c r="F28" s="29" t="s">
        <v>345</v>
      </c>
      <c r="G28" s="33" t="s">
        <v>102</v>
      </c>
      <c r="H28" s="45">
        <v>1257.3181023108</v>
      </c>
      <c r="I28" s="45">
        <v>1168.1409874999999</v>
      </c>
      <c r="J28" s="45">
        <v>1212.2241048148101</v>
      </c>
      <c r="K28" s="45">
        <v>1272.53</v>
      </c>
      <c r="L28" s="46">
        <f t="shared" ref="L28:N29" si="7">(I28/H28-1)*100</f>
        <v>-7.0926454209879868</v>
      </c>
      <c r="M28" s="46">
        <f t="shared" si="7"/>
        <v>3.7737839684193197</v>
      </c>
      <c r="N28" s="46">
        <f t="shared" si="7"/>
        <v>4.9748140583628198</v>
      </c>
      <c r="P28" s="84"/>
    </row>
    <row r="29" spans="1:16" ht="20.100000000000001" customHeight="1">
      <c r="B29" s="27" t="s">
        <v>45</v>
      </c>
      <c r="F29" s="29" t="s">
        <v>346</v>
      </c>
      <c r="G29" s="33" t="s">
        <v>102</v>
      </c>
      <c r="H29" s="45">
        <v>434.934060916992</v>
      </c>
      <c r="I29" s="45">
        <v>409.81634717867098</v>
      </c>
      <c r="J29" s="45">
        <v>452.63146140434401</v>
      </c>
      <c r="K29" s="45">
        <v>505</v>
      </c>
      <c r="L29" s="46">
        <f t="shared" si="7"/>
        <v>-5.7750624739217109</v>
      </c>
      <c r="M29" s="46">
        <f t="shared" si="7"/>
        <v>10.447390525153111</v>
      </c>
      <c r="N29" s="46">
        <f t="shared" si="7"/>
        <v>11.569796415206369</v>
      </c>
    </row>
    <row r="30" spans="1:16" ht="27.95" customHeight="1">
      <c r="B30" t="s">
        <v>45</v>
      </c>
      <c r="F30" s="29" t="s">
        <v>225</v>
      </c>
      <c r="G30" s="33" t="s">
        <v>46</v>
      </c>
      <c r="H30" s="45"/>
      <c r="I30" s="45"/>
      <c r="J30" s="45"/>
      <c r="K30" s="45"/>
      <c r="L30" s="46"/>
      <c r="M30" s="46"/>
      <c r="N30" s="46"/>
    </row>
    <row r="31" spans="1:16" ht="20.100000000000001" customHeight="1">
      <c r="B31" s="27" t="s">
        <v>45</v>
      </c>
      <c r="F31" s="29" t="s">
        <v>347</v>
      </c>
      <c r="G31" s="33" t="s">
        <v>102</v>
      </c>
      <c r="H31" s="45">
        <v>2033.02151</v>
      </c>
      <c r="I31" s="45">
        <v>1885.8037300000001</v>
      </c>
      <c r="J31" s="45">
        <v>1949.24218525009</v>
      </c>
      <c r="K31" s="45">
        <v>1966.1288015108801</v>
      </c>
      <c r="L31" s="46">
        <f t="shared" ref="L31:N33" si="8">(I31/H31-1)*100</f>
        <v>-7.2413291879041664</v>
      </c>
      <c r="M31" s="46">
        <f t="shared" si="8"/>
        <v>3.364000942457035</v>
      </c>
      <c r="N31" s="46">
        <f t="shared" si="8"/>
        <v>0.86631699172996512</v>
      </c>
    </row>
    <row r="32" spans="1:16" ht="20.100000000000001" customHeight="1">
      <c r="B32" s="27" t="s">
        <v>45</v>
      </c>
      <c r="F32" s="39" t="s">
        <v>320</v>
      </c>
      <c r="G32" s="33" t="s">
        <v>102</v>
      </c>
      <c r="H32" s="45">
        <v>313.22829000000002</v>
      </c>
      <c r="I32" s="45">
        <v>388.22561999999999</v>
      </c>
      <c r="J32" s="45">
        <v>418.811240901877</v>
      </c>
      <c r="K32" s="45">
        <v>471.17977949753202</v>
      </c>
      <c r="L32" s="46">
        <f t="shared" si="8"/>
        <v>23.943344964147386</v>
      </c>
      <c r="M32" s="46">
        <f t="shared" si="8"/>
        <v>7.8783107879065284</v>
      </c>
      <c r="N32" s="46">
        <f t="shared" si="8"/>
        <v>12.504090979717608</v>
      </c>
    </row>
    <row r="33" spans="2:15" ht="20.100000000000001" customHeight="1">
      <c r="B33" s="27" t="s">
        <v>45</v>
      </c>
      <c r="F33" s="39" t="s">
        <v>329</v>
      </c>
      <c r="G33" s="33" t="s">
        <v>102</v>
      </c>
      <c r="H33" s="45">
        <v>1219.9143861646101</v>
      </c>
      <c r="I33" s="45">
        <v>1247.45891871514</v>
      </c>
      <c r="J33" s="45">
        <v>1297.5561308460401</v>
      </c>
      <c r="K33" s="45">
        <v>1357.5373857372299</v>
      </c>
      <c r="L33" s="46">
        <f t="shared" si="8"/>
        <v>2.2579070189613581</v>
      </c>
      <c r="M33" s="46">
        <f t="shared" si="8"/>
        <v>4.0159408361518878</v>
      </c>
      <c r="N33" s="46">
        <f t="shared" si="8"/>
        <v>4.6226327682703294</v>
      </c>
    </row>
    <row r="34" spans="2:15" ht="27.95" customHeight="1">
      <c r="B34" t="s">
        <v>45</v>
      </c>
      <c r="F34" s="29" t="s">
        <v>330</v>
      </c>
      <c r="G34" s="33"/>
      <c r="H34" s="45"/>
      <c r="I34" s="45"/>
      <c r="J34" s="45"/>
      <c r="K34" s="45"/>
      <c r="L34" s="46"/>
      <c r="M34" s="46"/>
      <c r="N34" s="46"/>
    </row>
    <row r="35" spans="2:15" ht="20.100000000000001" customHeight="1">
      <c r="B35" s="27" t="s">
        <v>45</v>
      </c>
      <c r="F35" s="29" t="s">
        <v>212</v>
      </c>
      <c r="G35" s="33" t="s">
        <v>90</v>
      </c>
      <c r="H35" s="45">
        <v>4506.1603480000003</v>
      </c>
      <c r="I35" s="45">
        <v>4325.6623010000003</v>
      </c>
      <c r="J35" s="45">
        <v>3627.2779870845102</v>
      </c>
      <c r="K35" s="45">
        <v>3745.8164132680599</v>
      </c>
      <c r="L35" s="46">
        <f t="shared" ref="L35:N36" si="9">(I35/H35-1)*100</f>
        <v>-4.0055842016388006</v>
      </c>
      <c r="M35" s="46">
        <f t="shared" si="9"/>
        <v>-16.145141837679709</v>
      </c>
      <c r="N35" s="46">
        <f t="shared" si="9"/>
        <v>3.267971922902646</v>
      </c>
    </row>
    <row r="36" spans="2:15" ht="20.100000000000001" customHeight="1">
      <c r="B36" s="27" t="s">
        <v>45</v>
      </c>
      <c r="F36" s="29" t="s">
        <v>213</v>
      </c>
      <c r="G36" s="33" t="s">
        <v>90</v>
      </c>
      <c r="H36" s="45">
        <v>5019.6001507148703</v>
      </c>
      <c r="I36" s="45">
        <v>4502.1904804669202</v>
      </c>
      <c r="J36" s="45">
        <v>3627.2779870845102</v>
      </c>
      <c r="K36" s="45">
        <v>3627.5336879814199</v>
      </c>
      <c r="L36" s="46">
        <f t="shared" si="9"/>
        <v>-10.30778657089375</v>
      </c>
      <c r="M36" s="46">
        <f t="shared" si="9"/>
        <v>-19.433040365090758</v>
      </c>
      <c r="N36" s="46">
        <f t="shared" si="9"/>
        <v>7.0493879382960145E-3</v>
      </c>
    </row>
    <row r="37" spans="2:15" ht="9.9499999999999993" customHeight="1">
      <c r="B37" t="s">
        <v>45</v>
      </c>
      <c r="F37" s="106"/>
      <c r="G37" s="107"/>
      <c r="H37" s="110"/>
      <c r="I37" s="110"/>
      <c r="J37" s="110"/>
      <c r="K37" s="110"/>
      <c r="L37" s="110"/>
      <c r="M37" s="110"/>
      <c r="N37" s="110"/>
    </row>
    <row r="38" spans="2:15" ht="9.9499999999999993" customHeight="1">
      <c r="B38" t="s">
        <v>45</v>
      </c>
      <c r="F38" s="29"/>
      <c r="K38" s="27" t="s">
        <v>45</v>
      </c>
    </row>
    <row r="39" spans="2:15" ht="18" customHeight="1">
      <c r="B39" t="s">
        <v>45</v>
      </c>
      <c r="F39" s="23" t="s">
        <v>68</v>
      </c>
    </row>
    <row r="40" spans="2:15" ht="18" customHeight="1">
      <c r="B40" t="s">
        <v>45</v>
      </c>
      <c r="F40" s="42" t="s">
        <v>348</v>
      </c>
    </row>
    <row r="41" spans="2:15" ht="18" customHeight="1">
      <c r="B41" t="s">
        <v>45</v>
      </c>
      <c r="F41" s="42" t="s">
        <v>349</v>
      </c>
    </row>
    <row r="42" spans="2:15" ht="18" customHeight="1">
      <c r="B42" t="s">
        <v>45</v>
      </c>
      <c r="F42" s="42" t="s">
        <v>350</v>
      </c>
    </row>
    <row r="43" spans="2:15" ht="18" customHeight="1">
      <c r="B43" t="s">
        <v>45</v>
      </c>
      <c r="F43" s="49" t="s">
        <v>95</v>
      </c>
    </row>
    <row r="44" spans="2:15" ht="18" customHeight="1">
      <c r="B44" t="s">
        <v>45</v>
      </c>
      <c r="F44" s="49" t="s">
        <v>96</v>
      </c>
    </row>
    <row r="45" spans="2:15" ht="18" customHeight="1">
      <c r="B45" t="s">
        <v>45</v>
      </c>
      <c r="F45" s="40" t="s">
        <v>351</v>
      </c>
    </row>
    <row r="46" spans="2:15" ht="18" customHeight="1">
      <c r="O46" s="27" t="s">
        <v>45</v>
      </c>
    </row>
    <row r="50" spans="6:6" ht="18" customHeight="1">
      <c r="F50" s="79"/>
    </row>
    <row r="51" spans="6:6" ht="18" customHeight="1">
      <c r="F51" s="80"/>
    </row>
  </sheetData>
  <mergeCells count="2">
    <mergeCell ref="L7:N7"/>
    <mergeCell ref="L25:N25"/>
  </mergeCells>
  <pageMargins left="0" right="0" top="0" bottom="0" header="0" footer="0"/>
  <pageSetup paperSize="9" scale="73"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1"/>
  <sheetViews>
    <sheetView zoomScale="80" zoomScaleNormal="80" workbookViewId="0">
      <selection activeCell="N24" sqref="N24"/>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43</v>
      </c>
      <c r="H1" s="136" t="str">
        <f>HYPERLINK("#'Contents'!A1", "Back to Table of Contents")</f>
        <v>Back to Table of Contents</v>
      </c>
    </row>
    <row r="2" spans="1:15" ht="18" customHeight="1">
      <c r="A2" s="124" t="s">
        <v>44</v>
      </c>
      <c r="B2" s="126"/>
      <c r="C2" s="126"/>
      <c r="D2" s="126"/>
      <c r="E2" s="126"/>
      <c r="F2" s="126"/>
      <c r="G2" s="126"/>
      <c r="H2" s="126"/>
      <c r="I2" s="126"/>
      <c r="J2" s="126"/>
      <c r="K2" s="126"/>
      <c r="L2" s="126"/>
      <c r="M2" s="126"/>
      <c r="N2" s="126"/>
      <c r="O2" s="126"/>
    </row>
    <row r="3" spans="1:15" ht="18" customHeight="1">
      <c r="A3" s="123">
        <f>YEAR(A2)</f>
        <v>2023</v>
      </c>
      <c r="B3" s="123" t="s">
        <v>45</v>
      </c>
      <c r="C3" s="126"/>
      <c r="D3" s="126"/>
      <c r="E3" s="126"/>
      <c r="F3" s="125"/>
      <c r="G3" s="126"/>
      <c r="H3" s="127">
        <f>A3-1</f>
        <v>2022</v>
      </c>
      <c r="I3" s="127">
        <f t="shared" ref="I3:K3" si="0">H3+1</f>
        <v>2023</v>
      </c>
      <c r="J3" s="127">
        <f t="shared" si="0"/>
        <v>2024</v>
      </c>
      <c r="K3" s="127">
        <f t="shared" si="0"/>
        <v>2025</v>
      </c>
      <c r="L3" s="126"/>
      <c r="M3" s="126"/>
      <c r="N3" s="126"/>
      <c r="O3" s="126"/>
    </row>
    <row r="4" spans="1:15" ht="18" customHeight="1">
      <c r="A4" s="123">
        <f>MONTH(A2)</f>
        <v>9</v>
      </c>
      <c r="B4" s="123" t="s">
        <v>45</v>
      </c>
      <c r="C4" s="126"/>
      <c r="D4" s="126"/>
      <c r="E4" s="126"/>
      <c r="F4" s="125"/>
      <c r="G4" s="126"/>
      <c r="H4" s="126"/>
      <c r="I4" s="126"/>
      <c r="J4" s="126"/>
      <c r="K4" s="126"/>
      <c r="L4" s="126"/>
      <c r="M4" s="126"/>
      <c r="N4" s="126"/>
      <c r="O4" s="126"/>
    </row>
    <row r="5" spans="1:15" ht="18" customHeight="1">
      <c r="B5" t="s">
        <v>45</v>
      </c>
      <c r="F5" s="29"/>
    </row>
    <row r="6" spans="1:15" ht="21" customHeight="1">
      <c r="B6" s="118" t="s">
        <v>45</v>
      </c>
      <c r="C6" s="118"/>
      <c r="D6" s="27" t="s">
        <v>45</v>
      </c>
      <c r="E6" s="118"/>
      <c r="F6" s="119" t="s">
        <v>22</v>
      </c>
      <c r="G6" s="120"/>
      <c r="H6" s="120"/>
      <c r="I6" s="118"/>
      <c r="J6" s="120"/>
      <c r="K6" s="120"/>
      <c r="L6" s="120"/>
      <c r="M6" s="120"/>
      <c r="N6" s="120"/>
    </row>
    <row r="7" spans="1:15" ht="20.100000000000001" customHeight="1">
      <c r="B7" s="118" t="s">
        <v>45</v>
      </c>
      <c r="C7" s="118"/>
      <c r="D7" s="27" t="s">
        <v>45</v>
      </c>
      <c r="E7" s="118"/>
      <c r="F7" s="60"/>
      <c r="G7" s="32"/>
      <c r="H7" s="129"/>
      <c r="I7" s="32"/>
      <c r="J7" s="32"/>
      <c r="K7" s="32"/>
      <c r="L7" s="149" t="s">
        <v>86</v>
      </c>
      <c r="M7" s="150"/>
      <c r="N7" s="150"/>
    </row>
    <row r="8" spans="1:15" ht="20.100000000000001" customHeight="1">
      <c r="B8" s="118" t="s">
        <v>45</v>
      </c>
      <c r="C8" s="118"/>
      <c r="D8" s="27"/>
      <c r="E8" s="118"/>
      <c r="F8" s="60"/>
      <c r="G8" s="41" t="s">
        <v>87</v>
      </c>
      <c r="H8" s="41">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s="27" t="s">
        <v>45</v>
      </c>
      <c r="C9" s="118"/>
      <c r="D9" s="27"/>
      <c r="E9" s="118"/>
      <c r="F9" s="87" t="s">
        <v>285</v>
      </c>
      <c r="G9" s="33"/>
      <c r="H9" s="43"/>
      <c r="I9" s="43"/>
      <c r="J9" s="43"/>
      <c r="K9" s="43"/>
      <c r="L9" s="43"/>
      <c r="M9" s="43"/>
      <c r="N9" s="43"/>
    </row>
    <row r="10" spans="1:15" ht="20.100000000000001" customHeight="1">
      <c r="B10" s="27" t="s">
        <v>45</v>
      </c>
      <c r="C10" s="118"/>
      <c r="D10" s="118"/>
      <c r="E10" s="118"/>
      <c r="F10" s="29" t="s">
        <v>352</v>
      </c>
      <c r="G10" s="33" t="s">
        <v>353</v>
      </c>
      <c r="H10" s="45">
        <v>737.16902376839005</v>
      </c>
      <c r="I10" s="45">
        <v>980.951176850308</v>
      </c>
      <c r="J10" s="45">
        <v>1259.14281517529</v>
      </c>
      <c r="K10" s="45">
        <v>1510.65256079293</v>
      </c>
      <c r="L10" s="46">
        <f>(I10/H10-1)*100</f>
        <v>33.070048417893297</v>
      </c>
      <c r="M10" s="46">
        <f t="shared" ref="M10:N11" si="3">(J10/I10-1)*100</f>
        <v>28.359376581637321</v>
      </c>
      <c r="N10" s="46">
        <f t="shared" si="3"/>
        <v>19.974679804897775</v>
      </c>
    </row>
    <row r="11" spans="1:15" ht="27.95" customHeight="1">
      <c r="B11" s="27" t="s">
        <v>45</v>
      </c>
      <c r="C11" s="118"/>
      <c r="D11" s="118"/>
      <c r="E11" s="118"/>
      <c r="F11" s="29" t="s">
        <v>354</v>
      </c>
      <c r="G11" s="33" t="s">
        <v>353</v>
      </c>
      <c r="H11" s="45">
        <v>796.86022683275098</v>
      </c>
      <c r="I11" s="45">
        <v>999.12363427583398</v>
      </c>
      <c r="J11" s="45">
        <v>1216.6161228854301</v>
      </c>
      <c r="K11" s="45">
        <v>1428.0792779698199</v>
      </c>
      <c r="L11" s="46">
        <f t="shared" ref="L11" si="4">(I11/H11-1)*100</f>
        <v>25.382545223396512</v>
      </c>
      <c r="M11" s="46">
        <f t="shared" si="3"/>
        <v>21.76832587562949</v>
      </c>
      <c r="N11" s="46">
        <f t="shared" si="3"/>
        <v>17.381255361211711</v>
      </c>
    </row>
    <row r="12" spans="1:15" ht="27.95" customHeight="1">
      <c r="B12" s="27" t="s">
        <v>45</v>
      </c>
      <c r="C12" s="118"/>
      <c r="D12" s="118"/>
      <c r="E12" s="118"/>
      <c r="F12" s="29" t="s">
        <v>355</v>
      </c>
      <c r="G12" s="33"/>
      <c r="H12" s="43"/>
      <c r="I12" s="43"/>
      <c r="J12" s="43"/>
      <c r="K12" s="43"/>
      <c r="L12" s="45"/>
      <c r="M12" s="45"/>
      <c r="N12" s="45"/>
    </row>
    <row r="13" spans="1:15" ht="20.100000000000001" customHeight="1">
      <c r="B13" s="27" t="s">
        <v>45</v>
      </c>
      <c r="C13" s="118"/>
      <c r="D13" s="118"/>
      <c r="E13" s="118"/>
      <c r="F13" s="29" t="s">
        <v>212</v>
      </c>
      <c r="G13" s="33" t="s">
        <v>115</v>
      </c>
      <c r="H13" s="45">
        <v>4364.1677531485202</v>
      </c>
      <c r="I13" s="45">
        <v>4193.6672705314004</v>
      </c>
      <c r="J13" s="45">
        <v>2566.6666666666702</v>
      </c>
      <c r="K13" s="45">
        <v>2091.6666666666702</v>
      </c>
      <c r="L13" s="46">
        <f t="shared" ref="L13:N13" si="5">(I13/H13-1)*100</f>
        <v>-3.9068269659000343</v>
      </c>
      <c r="M13" s="46">
        <f t="shared" si="5"/>
        <v>-38.796606857619508</v>
      </c>
      <c r="N13" s="46">
        <f t="shared" si="5"/>
        <v>-18.506493506493481</v>
      </c>
    </row>
    <row r="14" spans="1:15" ht="20.100000000000001" customHeight="1">
      <c r="B14" s="27" t="s">
        <v>45</v>
      </c>
      <c r="C14" s="118"/>
      <c r="D14" s="118"/>
      <c r="E14" s="118"/>
      <c r="F14" s="29" t="s">
        <v>213</v>
      </c>
      <c r="G14" s="38" t="s">
        <v>115</v>
      </c>
      <c r="H14" s="45">
        <v>4556.1911342870499</v>
      </c>
      <c r="I14" s="45">
        <v>4193.6672705314004</v>
      </c>
      <c r="J14" s="45">
        <v>2496.7574578469498</v>
      </c>
      <c r="K14" s="45">
        <v>1992.8725885695001</v>
      </c>
      <c r="L14" s="46">
        <f>(I14/H14-1)*100</f>
        <v>-7.9567308102489687</v>
      </c>
      <c r="M14" s="46">
        <f>(J14/I14-1)*100</f>
        <v>-40.463625347879038</v>
      </c>
      <c r="N14" s="46">
        <f>(K14/J14-1)*100</f>
        <v>-20.181570608463073</v>
      </c>
    </row>
    <row r="15" spans="1:15" ht="20.100000000000001" customHeight="1">
      <c r="B15" s="27" t="s">
        <v>45</v>
      </c>
      <c r="C15" s="118"/>
      <c r="D15" s="118"/>
      <c r="E15" s="118"/>
      <c r="F15" s="29" t="s">
        <v>356</v>
      </c>
      <c r="G15" s="38"/>
      <c r="H15" s="45"/>
      <c r="I15" s="45"/>
      <c r="J15" s="45"/>
      <c r="K15" s="45"/>
      <c r="L15" s="46"/>
      <c r="M15" s="46"/>
      <c r="N15" s="46"/>
    </row>
    <row r="16" spans="1:15" ht="20.100000000000001" customHeight="1">
      <c r="B16" s="27" t="s">
        <v>45</v>
      </c>
      <c r="C16" s="118"/>
      <c r="D16" s="118"/>
      <c r="E16" s="118"/>
      <c r="F16" s="29" t="s">
        <v>212</v>
      </c>
      <c r="G16" s="33" t="s">
        <v>115</v>
      </c>
      <c r="H16" s="45">
        <v>67279.395611063199</v>
      </c>
      <c r="I16" s="45">
        <v>58225.235507246398</v>
      </c>
      <c r="J16" s="45">
        <v>42291.666666666701</v>
      </c>
      <c r="K16" s="45">
        <v>37291.666666666701</v>
      </c>
      <c r="L16" s="46">
        <f t="shared" ref="L16:N16" si="6">(I16/H16-1)*100</f>
        <v>-13.457552675054007</v>
      </c>
      <c r="M16" s="46">
        <f t="shared" si="6"/>
        <v>-27.365400417481677</v>
      </c>
      <c r="N16" s="46">
        <f t="shared" si="6"/>
        <v>-11.822660098522153</v>
      </c>
    </row>
    <row r="17" spans="1:15" ht="13.9" customHeight="1">
      <c r="B17" s="27" t="s">
        <v>45</v>
      </c>
      <c r="F17" s="29" t="s">
        <v>357</v>
      </c>
      <c r="G17" s="38" t="s">
        <v>115</v>
      </c>
      <c r="H17" s="62">
        <v>70239.689017949902</v>
      </c>
      <c r="I17" s="62">
        <v>58225.235507246303</v>
      </c>
      <c r="J17" s="62">
        <v>41139.753566796397</v>
      </c>
      <c r="K17" s="62">
        <v>35530.298142822801</v>
      </c>
      <c r="L17" s="46">
        <f>(I17/H17-1)*100</f>
        <v>-17.104935512503882</v>
      </c>
      <c r="M17" s="46">
        <f>(J17/I17-1)*100</f>
        <v>-29.34377472517663</v>
      </c>
      <c r="N17" s="46">
        <f>(K17/J17-1)*100</f>
        <v>-13.635121598056788</v>
      </c>
    </row>
    <row r="18" spans="1:15" ht="14.45" customHeight="1">
      <c r="B18" s="27" t="s">
        <v>45</v>
      </c>
      <c r="C18" s="118"/>
      <c r="D18" s="118"/>
      <c r="E18" s="118"/>
      <c r="F18" s="29"/>
      <c r="G18" s="33"/>
      <c r="H18" s="43"/>
      <c r="I18" s="43"/>
      <c r="J18" s="43"/>
      <c r="K18" s="43"/>
      <c r="L18" s="43"/>
      <c r="M18" s="43"/>
      <c r="N18" s="43"/>
    </row>
    <row r="19" spans="1:15" ht="14.45" customHeight="1">
      <c r="A19" s="126"/>
      <c r="B19" s="123" t="s">
        <v>45</v>
      </c>
      <c r="C19" s="146"/>
      <c r="D19" s="146"/>
      <c r="E19" s="146"/>
      <c r="F19" s="125"/>
      <c r="G19" s="141"/>
      <c r="H19" s="127" t="str">
        <f>CONCATENATE(H$3-1,"–",RIGHT(H$3,2))</f>
        <v>2021–22</v>
      </c>
      <c r="I19" s="127" t="str">
        <f t="shared" ref="I19:K19" si="7">CONCATENATE(I$3-1,"–",RIGHT(I$3,2))</f>
        <v>2022–23</v>
      </c>
      <c r="J19" s="127" t="str">
        <f t="shared" si="7"/>
        <v>2023–24</v>
      </c>
      <c r="K19" s="127" t="str">
        <f t="shared" si="7"/>
        <v>2024–25</v>
      </c>
      <c r="L19" s="127"/>
      <c r="M19" s="127"/>
      <c r="N19" s="127"/>
      <c r="O19" s="126"/>
    </row>
    <row r="20" spans="1:15" ht="14.45" customHeight="1">
      <c r="B20" s="27" t="s">
        <v>45</v>
      </c>
      <c r="C20" s="118"/>
      <c r="D20" s="118"/>
      <c r="E20" s="118"/>
      <c r="F20" s="29"/>
      <c r="G20" s="38"/>
      <c r="H20" s="43"/>
      <c r="I20" s="43"/>
      <c r="J20" s="43"/>
      <c r="K20" s="43"/>
      <c r="L20" s="43"/>
      <c r="M20" s="43"/>
      <c r="N20" s="43"/>
    </row>
    <row r="21" spans="1:15" ht="14.45" customHeight="1">
      <c r="B21" s="27" t="s">
        <v>45</v>
      </c>
      <c r="C21" s="118"/>
      <c r="D21" s="118"/>
      <c r="E21" s="118"/>
      <c r="F21" s="29"/>
      <c r="G21" s="33"/>
      <c r="H21" s="43"/>
      <c r="I21" s="43"/>
      <c r="J21" s="43"/>
      <c r="K21" s="43"/>
      <c r="L21" s="43"/>
      <c r="M21" s="43"/>
      <c r="N21" s="43"/>
    </row>
    <row r="22" spans="1:15" ht="18" customHeight="1">
      <c r="B22" s="27" t="s">
        <v>45</v>
      </c>
      <c r="C22" s="118"/>
      <c r="D22" s="118"/>
      <c r="E22" s="118"/>
      <c r="F22" s="40"/>
      <c r="G22" s="32"/>
      <c r="H22" s="32"/>
      <c r="I22" s="32"/>
      <c r="J22" s="32"/>
      <c r="K22" s="32"/>
      <c r="L22" s="149" t="s">
        <v>86</v>
      </c>
      <c r="M22" s="150"/>
      <c r="N22" s="150"/>
    </row>
    <row r="23" spans="1:15" ht="20.100000000000001" customHeight="1">
      <c r="B23" s="27" t="s">
        <v>45</v>
      </c>
      <c r="C23" s="118"/>
      <c r="D23" s="118"/>
      <c r="E23" s="118"/>
      <c r="F23" s="29" t="s">
        <v>46</v>
      </c>
      <c r="G23" s="41" t="s">
        <v>87</v>
      </c>
      <c r="H23" s="41" t="str">
        <f>CONCATENATE(H$3-1,"–",RIGHT(H$3,2))</f>
        <v>2021–22</v>
      </c>
      <c r="I23" s="41" t="str">
        <f>CONCATENATE(CONCATENATE(I$3-1,"–",RIGHT(I$3,2)),IF($A$4&gt;6,""," s"))</f>
        <v>2022–23</v>
      </c>
      <c r="J23" s="41" t="str">
        <f>CONCATENATE(CONCATENATE(J$3-1,"–",RIGHT(J$3,2))," f")</f>
        <v>2023–24 f</v>
      </c>
      <c r="K23" s="41" t="str">
        <f>CONCATENATE(CONCATENATE(K$3-1,"–",RIGHT(K$3,2))," f")</f>
        <v>2024–25 f</v>
      </c>
      <c r="L23" s="41" t="str">
        <f>I23</f>
        <v>2022–23</v>
      </c>
      <c r="M23" s="41" t="str">
        <f t="shared" ref="M23:N23" si="8">J23</f>
        <v>2023–24 f</v>
      </c>
      <c r="N23" s="41" t="str">
        <f t="shared" si="8"/>
        <v>2024–25 f</v>
      </c>
    </row>
    <row r="24" spans="1:15" ht="20.100000000000001" customHeight="1">
      <c r="B24" s="27" t="s">
        <v>45</v>
      </c>
      <c r="C24" s="118"/>
      <c r="D24" s="118"/>
      <c r="E24" s="118"/>
      <c r="F24" s="116" t="s">
        <v>50</v>
      </c>
      <c r="G24" s="33"/>
      <c r="H24" s="43"/>
      <c r="I24" s="43"/>
      <c r="J24" s="43"/>
      <c r="K24" s="43"/>
      <c r="L24" s="43"/>
      <c r="M24" s="43"/>
      <c r="N24" s="43"/>
    </row>
    <row r="25" spans="1:15" ht="20.100000000000001" customHeight="1">
      <c r="B25" s="27" t="s">
        <v>45</v>
      </c>
      <c r="C25" s="118"/>
      <c r="D25" s="118"/>
      <c r="E25" s="118"/>
      <c r="F25" s="39" t="s">
        <v>175</v>
      </c>
      <c r="G25" s="33"/>
      <c r="H25" s="43"/>
      <c r="I25" s="43"/>
      <c r="J25" s="43"/>
      <c r="K25" s="43"/>
      <c r="L25" s="43"/>
      <c r="M25" s="43"/>
      <c r="N25" s="43"/>
    </row>
    <row r="26" spans="1:15" ht="20.100000000000001" customHeight="1">
      <c r="B26" s="27" t="s">
        <v>45</v>
      </c>
      <c r="C26" s="118"/>
      <c r="D26" s="118"/>
      <c r="E26" s="118"/>
      <c r="F26" s="39" t="s">
        <v>358</v>
      </c>
      <c r="G26" s="33" t="s">
        <v>102</v>
      </c>
      <c r="H26" s="43">
        <v>2129.8209999999999</v>
      </c>
      <c r="I26" s="43">
        <v>3084.8690000000001</v>
      </c>
      <c r="J26" s="43">
        <v>3316.46925049827</v>
      </c>
      <c r="K26" s="43">
        <v>4030.9359705717602</v>
      </c>
      <c r="L26" s="46">
        <f>(I26/H26-1)*100</f>
        <v>44.841702659519278</v>
      </c>
      <c r="M26" s="46">
        <f t="shared" ref="M26:N26" si="9">(J26/I26-1)*100</f>
        <v>7.5076202749053467</v>
      </c>
      <c r="N26" s="46">
        <f t="shared" si="9"/>
        <v>21.542992444936672</v>
      </c>
    </row>
    <row r="27" spans="1:15" ht="20.100000000000001" customHeight="1">
      <c r="B27" s="27" t="s">
        <v>45</v>
      </c>
      <c r="C27" s="118"/>
      <c r="D27" s="118"/>
      <c r="E27" s="118"/>
      <c r="F27" s="39" t="s">
        <v>225</v>
      </c>
      <c r="G27" s="33"/>
      <c r="H27" s="43"/>
      <c r="I27" s="43"/>
      <c r="J27" s="43"/>
      <c r="K27" s="43"/>
      <c r="L27" s="43"/>
      <c r="M27" s="43"/>
      <c r="N27" s="43"/>
    </row>
    <row r="28" spans="1:15" ht="20.100000000000001" customHeight="1">
      <c r="B28" s="27" t="s">
        <v>45</v>
      </c>
      <c r="C28" s="118"/>
      <c r="D28" s="118"/>
      <c r="E28" s="118"/>
      <c r="F28" s="39" t="s">
        <v>359</v>
      </c>
      <c r="G28" s="33" t="s">
        <v>102</v>
      </c>
      <c r="H28" s="43">
        <v>2247.5782428000002</v>
      </c>
      <c r="I28" s="43">
        <v>3288.42963745</v>
      </c>
      <c r="J28" s="43">
        <v>2942.4296225160601</v>
      </c>
      <c r="K28" s="43">
        <v>3432.4725658002399</v>
      </c>
      <c r="L28" s="46">
        <f>(I28/H28-1)*100</f>
        <v>46.309907029235276</v>
      </c>
      <c r="M28" s="46">
        <f t="shared" ref="M28" si="10">(J28/I28-1)*100</f>
        <v>-10.521739951299192</v>
      </c>
      <c r="N28" s="46">
        <f t="shared" ref="N28" si="11">(K28/J28-1)*100</f>
        <v>16.654364119171206</v>
      </c>
    </row>
    <row r="29" spans="1:15" ht="20.100000000000001" customHeight="1">
      <c r="B29" s="27" t="s">
        <v>45</v>
      </c>
      <c r="C29" s="118"/>
      <c r="D29" s="118"/>
      <c r="E29" s="118"/>
      <c r="F29" s="29" t="s">
        <v>360</v>
      </c>
      <c r="G29" s="33" t="s">
        <v>102</v>
      </c>
      <c r="H29" s="43">
        <v>9.0204000000000006E-2</v>
      </c>
      <c r="I29" s="43">
        <v>0</v>
      </c>
      <c r="J29" s="43">
        <v>55.482239999999997</v>
      </c>
      <c r="K29" s="45">
        <v>88.771584000000004</v>
      </c>
      <c r="L29" s="46">
        <f>(I29/H29-1)*100</f>
        <v>-100</v>
      </c>
      <c r="M29" s="46" t="s">
        <v>361</v>
      </c>
      <c r="N29" s="46">
        <f t="shared" ref="N29:N34" si="12">(K29/J29-1)*100</f>
        <v>60.000000000000007</v>
      </c>
    </row>
    <row r="30" spans="1:15" ht="20.100000000000001" customHeight="1">
      <c r="B30" s="27" t="s">
        <v>45</v>
      </c>
      <c r="C30" s="118"/>
      <c r="D30" s="118"/>
      <c r="E30" s="118"/>
      <c r="F30" s="29" t="s">
        <v>330</v>
      </c>
      <c r="G30" s="38"/>
      <c r="H30" s="45"/>
      <c r="I30" s="45"/>
      <c r="J30" s="45"/>
      <c r="K30" s="45"/>
      <c r="L30" s="46"/>
      <c r="M30" s="46"/>
      <c r="N30" s="46"/>
    </row>
    <row r="31" spans="1:15" ht="20.100000000000001" customHeight="1">
      <c r="B31" s="27" t="s">
        <v>45</v>
      </c>
      <c r="C31" s="118"/>
      <c r="D31" s="118"/>
      <c r="E31" s="118"/>
      <c r="F31" s="39" t="s">
        <v>359</v>
      </c>
      <c r="G31" s="38" t="s">
        <v>90</v>
      </c>
      <c r="H31" s="45">
        <v>4899.3088969999999</v>
      </c>
      <c r="I31" s="45">
        <v>20147.260127000001</v>
      </c>
      <c r="J31" s="45">
        <v>14857.602275286001</v>
      </c>
      <c r="K31" s="45">
        <v>12152.6602500228</v>
      </c>
      <c r="L31" s="46">
        <f t="shared" ref="L31:L32" si="13">(I31/H31-1)*100</f>
        <v>311.22657400387226</v>
      </c>
      <c r="M31" s="46">
        <f t="shared" ref="M31" si="14">(J31/I31-1)*100</f>
        <v>-26.254973720347998</v>
      </c>
      <c r="N31" s="46">
        <f t="shared" ref="N31:N32" si="15">(K31/J31-1)*100</f>
        <v>-18.205777588774041</v>
      </c>
    </row>
    <row r="32" spans="1:15" ht="20.100000000000001" customHeight="1">
      <c r="B32" s="27" t="s">
        <v>45</v>
      </c>
      <c r="C32" s="118"/>
      <c r="D32" s="118"/>
      <c r="E32" s="118"/>
      <c r="F32" s="29" t="s">
        <v>360</v>
      </c>
      <c r="G32" s="38" t="s">
        <v>90</v>
      </c>
      <c r="H32" s="45">
        <v>0.15005599999999999</v>
      </c>
      <c r="I32" s="45">
        <v>0</v>
      </c>
      <c r="J32" s="45">
        <v>2987.90281607927</v>
      </c>
      <c r="K32" s="45">
        <v>3989.4542878160901</v>
      </c>
      <c r="L32" s="46">
        <f t="shared" si="13"/>
        <v>-100</v>
      </c>
      <c r="M32" s="46" t="s">
        <v>361</v>
      </c>
      <c r="N32" s="46">
        <f t="shared" si="15"/>
        <v>33.520215796411243</v>
      </c>
    </row>
    <row r="33" spans="2:14" ht="20.100000000000001" customHeight="1">
      <c r="B33" s="27" t="s">
        <v>45</v>
      </c>
      <c r="C33" s="118"/>
      <c r="D33" s="118"/>
      <c r="E33" s="118"/>
      <c r="F33" s="29" t="s">
        <v>362</v>
      </c>
      <c r="G33" s="38" t="s">
        <v>90</v>
      </c>
      <c r="H33" s="45">
        <v>4971.5948939999998</v>
      </c>
      <c r="I33" s="45">
        <v>20255.886336402898</v>
      </c>
      <c r="J33" s="45">
        <v>17906.039165338301</v>
      </c>
      <c r="K33" s="45">
        <v>16191.5468723872</v>
      </c>
      <c r="L33" s="46">
        <f>(I33/H33-1)*100</f>
        <v>307.43235859480109</v>
      </c>
      <c r="M33" s="46">
        <f>(J33/I33-1)*100</f>
        <v>-11.600811398914523</v>
      </c>
      <c r="N33" s="46">
        <f t="shared" si="12"/>
        <v>-9.5749388076283086</v>
      </c>
    </row>
    <row r="34" spans="2:14" ht="27.95" customHeight="1">
      <c r="B34" s="27" t="s">
        <v>45</v>
      </c>
      <c r="C34" s="118"/>
      <c r="D34" s="118"/>
      <c r="E34" s="118"/>
      <c r="F34" s="29" t="s">
        <v>363</v>
      </c>
      <c r="G34" s="38" t="s">
        <v>90</v>
      </c>
      <c r="H34" s="45">
        <v>5538.0671241075097</v>
      </c>
      <c r="I34" s="45">
        <v>21082.519228579298</v>
      </c>
      <c r="J34" s="45">
        <v>17906.039165338399</v>
      </c>
      <c r="K34" s="45">
        <v>15680.2617266741</v>
      </c>
      <c r="L34" s="46">
        <f>(I34/H34-1)*100</f>
        <v>280.68370707906263</v>
      </c>
      <c r="M34" s="46">
        <f>(J34/I34-1)*100</f>
        <v>-15.066890388198429</v>
      </c>
      <c r="N34" s="46">
        <f t="shared" si="12"/>
        <v>-12.430317046177619</v>
      </c>
    </row>
    <row r="35" spans="2:14" ht="20.100000000000001" customHeight="1">
      <c r="B35" s="27" t="s">
        <v>45</v>
      </c>
      <c r="C35" s="118"/>
      <c r="D35" s="118"/>
      <c r="E35" s="118"/>
      <c r="F35" s="106"/>
      <c r="G35" s="48" t="s">
        <v>46</v>
      </c>
      <c r="H35" s="48"/>
      <c r="I35" s="48"/>
      <c r="J35" s="48"/>
      <c r="K35" s="48"/>
      <c r="L35" s="121"/>
      <c r="M35" s="48"/>
      <c r="N35" s="48"/>
    </row>
    <row r="36" spans="2:14" ht="20.100000000000001" customHeight="1">
      <c r="B36" s="27" t="s">
        <v>45</v>
      </c>
      <c r="C36" s="118"/>
      <c r="D36" s="118"/>
      <c r="E36" s="118"/>
      <c r="F36" s="29"/>
      <c r="G36" s="38" t="s">
        <v>46</v>
      </c>
      <c r="H36" s="38"/>
      <c r="I36" s="38"/>
      <c r="J36" s="38"/>
      <c r="K36" s="27" t="s">
        <v>45</v>
      </c>
      <c r="L36" s="38"/>
      <c r="M36" s="38"/>
      <c r="N36" s="38"/>
    </row>
    <row r="37" spans="2:14" ht="18" customHeight="1">
      <c r="B37" s="27" t="s">
        <v>45</v>
      </c>
      <c r="C37" s="118"/>
      <c r="D37" s="118"/>
      <c r="E37" s="118"/>
      <c r="F37" s="23" t="s">
        <v>68</v>
      </c>
      <c r="G37" s="38"/>
      <c r="H37" s="38"/>
      <c r="I37" s="38"/>
      <c r="J37" s="38"/>
      <c r="K37" s="38"/>
      <c r="L37" s="38"/>
      <c r="M37" s="38"/>
      <c r="N37" s="38"/>
    </row>
    <row r="38" spans="2:14" ht="18" customHeight="1">
      <c r="B38" s="27" t="s">
        <v>45</v>
      </c>
      <c r="C38" s="118"/>
      <c r="D38" s="118"/>
      <c r="E38" s="118"/>
      <c r="F38" s="49" t="s">
        <v>364</v>
      </c>
      <c r="G38" s="38"/>
      <c r="H38" s="38"/>
      <c r="I38" s="38"/>
      <c r="J38" s="38"/>
      <c r="K38" s="38"/>
      <c r="L38" s="38"/>
      <c r="M38" s="38"/>
      <c r="N38" s="38"/>
    </row>
    <row r="39" spans="2:14" ht="18" customHeight="1">
      <c r="B39" s="27" t="s">
        <v>45</v>
      </c>
      <c r="C39" s="118"/>
      <c r="D39" s="118"/>
      <c r="E39" s="118"/>
      <c r="F39" s="49" t="s">
        <v>365</v>
      </c>
      <c r="G39" s="38"/>
      <c r="H39" s="38"/>
      <c r="I39" s="38"/>
      <c r="J39" s="38"/>
      <c r="K39" s="38"/>
      <c r="L39" s="38"/>
      <c r="M39" s="38"/>
      <c r="N39" s="38"/>
    </row>
    <row r="40" spans="2:14" ht="18" customHeight="1">
      <c r="B40" s="27" t="s">
        <v>45</v>
      </c>
      <c r="C40" s="118"/>
      <c r="D40" s="118"/>
      <c r="E40" s="118"/>
      <c r="F40" s="49" t="s">
        <v>366</v>
      </c>
      <c r="G40" s="38"/>
      <c r="H40" s="38"/>
      <c r="I40" s="38"/>
      <c r="J40" s="38"/>
      <c r="K40" s="38"/>
      <c r="L40" s="38"/>
      <c r="M40" s="38"/>
      <c r="N40" s="38"/>
    </row>
    <row r="41" spans="2:14" ht="18" customHeight="1">
      <c r="B41" s="27" t="s">
        <v>45</v>
      </c>
      <c r="C41" s="118"/>
      <c r="D41" s="118"/>
      <c r="E41" s="118"/>
      <c r="F41" s="49" t="s">
        <v>367</v>
      </c>
      <c r="G41" s="38"/>
      <c r="H41" s="38"/>
      <c r="I41" s="38"/>
      <c r="J41" s="38"/>
      <c r="K41" s="38"/>
      <c r="L41" s="38"/>
      <c r="M41" s="38"/>
      <c r="N41" s="38"/>
    </row>
    <row r="42" spans="2:14" ht="18" customHeight="1">
      <c r="B42" s="118" t="s">
        <v>45</v>
      </c>
      <c r="C42" s="118"/>
      <c r="D42" s="118"/>
      <c r="E42" s="118"/>
      <c r="F42" s="49" t="s">
        <v>186</v>
      </c>
      <c r="G42" s="38"/>
      <c r="H42" s="38"/>
      <c r="I42" s="38"/>
      <c r="J42" s="38"/>
      <c r="K42" s="38"/>
      <c r="L42" s="38"/>
      <c r="M42" s="38"/>
      <c r="N42" s="38"/>
    </row>
    <row r="43" spans="2:14" ht="18" customHeight="1">
      <c r="B43" s="118" t="s">
        <v>45</v>
      </c>
      <c r="C43" s="118"/>
      <c r="D43" s="118"/>
      <c r="E43" s="118"/>
      <c r="F43" s="49" t="s">
        <v>368</v>
      </c>
      <c r="G43" s="38"/>
      <c r="H43" s="38"/>
      <c r="I43" s="38"/>
      <c r="J43" s="38"/>
      <c r="K43" s="38"/>
      <c r="L43" s="38"/>
      <c r="M43" s="38"/>
      <c r="N43" s="38"/>
    </row>
    <row r="44" spans="2:14" ht="18" customHeight="1">
      <c r="B44" s="118" t="s">
        <v>45</v>
      </c>
      <c r="C44" s="118"/>
      <c r="D44" s="118"/>
      <c r="E44" s="118"/>
      <c r="F44" s="49" t="s">
        <v>256</v>
      </c>
      <c r="G44" s="38"/>
      <c r="H44" s="38"/>
      <c r="I44" s="38"/>
      <c r="J44" s="38"/>
      <c r="K44" s="38"/>
      <c r="L44" s="38"/>
      <c r="M44" s="38"/>
      <c r="N44" s="38"/>
    </row>
    <row r="45" spans="2:14" ht="18" customHeight="1">
      <c r="B45" s="118" t="s">
        <v>45</v>
      </c>
      <c r="C45" s="118"/>
      <c r="D45" s="118"/>
      <c r="E45" s="118"/>
      <c r="F45" s="22" t="s">
        <v>257</v>
      </c>
      <c r="G45" s="38"/>
      <c r="H45" s="38"/>
      <c r="I45" s="38"/>
      <c r="J45" s="38"/>
      <c r="K45" s="38"/>
      <c r="L45" s="38"/>
      <c r="M45" s="38"/>
      <c r="N45" s="38"/>
    </row>
    <row r="46" spans="2:14" ht="18" customHeight="1">
      <c r="B46" t="s">
        <v>45</v>
      </c>
      <c r="F46" s="27" t="s">
        <v>369</v>
      </c>
    </row>
    <row r="47" spans="2:14" ht="18" customHeight="1">
      <c r="B47" t="s">
        <v>45</v>
      </c>
      <c r="F47" s="27"/>
    </row>
    <row r="48" spans="2:14">
      <c r="B48" t="s">
        <v>45</v>
      </c>
    </row>
    <row r="49" spans="8:15" ht="18" customHeight="1">
      <c r="O49" s="27" t="s">
        <v>45</v>
      </c>
    </row>
    <row r="51" spans="8:15" ht="18" customHeight="1">
      <c r="H51" s="43"/>
      <c r="I51" s="43"/>
      <c r="L51" s="46"/>
    </row>
  </sheetData>
  <mergeCells count="2">
    <mergeCell ref="L7:N7"/>
    <mergeCell ref="L22:N22"/>
  </mergeCells>
  <pageMargins left="0" right="0" top="0" bottom="0" header="0" footer="0"/>
  <pageSetup paperSize="9" fitToWidth="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Contents</vt:lpstr>
      <vt:lpstr>About</vt:lpstr>
      <vt:lpstr>World macro</vt:lpstr>
      <vt:lpstr>Aus macro</vt:lpstr>
      <vt:lpstr>Commodity sector</vt:lpstr>
      <vt:lpstr>Selected exports</vt:lpstr>
      <vt:lpstr>Quarterly prices</vt:lpstr>
      <vt:lpstr>Quarterly export volumes</vt:lpstr>
      <vt:lpstr>Quarterly export values</vt:lpstr>
      <vt:lpstr>Steel-making</vt:lpstr>
      <vt:lpstr>Steel-making steel</vt:lpstr>
      <vt:lpstr>Steel-making iron ore</vt:lpstr>
      <vt:lpstr>Steel-making met coal</vt:lpstr>
      <vt:lpstr>Thermal coal</vt:lpstr>
      <vt:lpstr>Oil</vt:lpstr>
      <vt:lpstr>Gas</vt:lpstr>
      <vt:lpstr>Uranium</vt:lpstr>
      <vt:lpstr>Gold</vt:lpstr>
      <vt:lpstr>Aluminium</vt:lpstr>
      <vt:lpstr>Copper</vt:lpstr>
      <vt:lpstr>Nickel</vt:lpstr>
      <vt:lpstr>Zinc</vt:lpstr>
      <vt:lpstr>Lithium</vt:lpstr>
      <vt:lpstr>Aluminium!Print_Area</vt:lpstr>
      <vt:lpstr>'Aus macro'!Print_Area</vt:lpstr>
      <vt:lpstr>'Commodity sector'!Print_Area</vt:lpstr>
      <vt:lpstr>Copper!Print_Area</vt:lpstr>
      <vt:lpstr>Gas!Print_Area</vt:lpstr>
      <vt:lpstr>Gold!Print_Area</vt:lpstr>
      <vt:lpstr>Lithium!Print_Area</vt:lpstr>
      <vt:lpstr>Nickel!Print_Area</vt:lpstr>
      <vt:lpstr>Oil!Print_Area</vt:lpstr>
      <vt:lpstr>'Selected exports'!Print_Area</vt:lpstr>
      <vt:lpstr>'Steel-making'!Print_Area</vt:lpstr>
      <vt:lpstr>'Steel-making iron ore'!Print_Area</vt:lpstr>
      <vt:lpstr>'Steel-making met coal'!Print_Area</vt:lpstr>
      <vt:lpstr>'Steel-making steel'!Print_Area</vt:lpstr>
      <vt:lpstr>'Thermal coal'!Print_Area</vt:lpstr>
      <vt:lpstr>Uranium!Print_Area</vt:lpstr>
      <vt:lpstr>'World macro'!Print_Area</vt:lpstr>
      <vt:lpstr>Zinc!Print_Area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2023-09-29T06:12:45Z</dcterms:created>
  <dcterms:modified xsi:type="dcterms:W3CDTF">2023-09-29T06:12:55Z</dcterms:modified>
  <cp:category/>
  <cp:contentStatus/>
</cp:coreProperties>
</file>